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80" yWindow="80" windowWidth="18140" windowHeight="7290" tabRatio="927" firstSheet="2" activeTab="14"/>
  </bookViews>
  <sheets>
    <sheet name="Raspodela frekvenc. (TV anketa)" sheetId="2" r:id="rId1"/>
    <sheet name="Raspodela frekvencija (ocene)" sheetId="3" r:id="rId2"/>
    <sheet name="Podaci za domaci 1" sheetId="1" r:id="rId3"/>
    <sheet name="Domaci1a" sheetId="4" r:id="rId4"/>
    <sheet name="Domaci1b" sheetId="5" r:id="rId5"/>
    <sheet name="Zadatak2" sheetId="6" r:id="rId6"/>
    <sheet name="Zaokruzivanje" sheetId="7" r:id="rId7"/>
    <sheet name="Poligon frekv." sheetId="8" r:id="rId8"/>
    <sheet name="Ogiva" sheetId="9" r:id="rId9"/>
    <sheet name="Aritmeticka sredina - domaci 1" sheetId="10" r:id="rId10"/>
    <sheet name="Zadatak 22" sheetId="11" r:id="rId11"/>
    <sheet name="Sheet2" sheetId="12" r:id="rId12"/>
    <sheet name="Sheet3" sheetId="13" r:id="rId13"/>
    <sheet name="Sheet4" sheetId="14" r:id="rId14"/>
    <sheet name="Sheet1" sheetId="15" r:id="rId15"/>
  </sheets>
  <definedNames>
    <definedName name="_xlnm._FilterDatabase" localSheetId="9" hidden="1">'Aritmeticka sredina - domaci 1'!$A$2:$D$102</definedName>
    <definedName name="_xlnm._FilterDatabase" localSheetId="2" hidden="1">'Podaci za domaci 1'!$C$1:$I$43</definedName>
    <definedName name="_xlnm._FilterDatabase" localSheetId="10" hidden="1">'Zadatak 22'!$A$2:$A$54</definedName>
  </definedNames>
  <calcPr calcId="124519"/>
</workbook>
</file>

<file path=xl/calcChain.xml><?xml version="1.0" encoding="utf-8"?>
<calcChain xmlns="http://schemas.openxmlformats.org/spreadsheetml/2006/main">
  <c r="I1" i="15"/>
  <c r="L17"/>
  <c r="J17"/>
  <c r="J10"/>
  <c r="G20"/>
  <c r="G19"/>
  <c r="H3"/>
  <c r="H4"/>
  <c r="H5"/>
  <c r="H6"/>
  <c r="H7"/>
  <c r="H8"/>
  <c r="H9"/>
  <c r="H10"/>
  <c r="H11"/>
  <c r="H12"/>
  <c r="H13"/>
  <c r="H2"/>
  <c r="G3"/>
  <c r="G4"/>
  <c r="G5"/>
  <c r="G6"/>
  <c r="G7"/>
  <c r="G8"/>
  <c r="G9"/>
  <c r="G10"/>
  <c r="G11"/>
  <c r="G12"/>
  <c r="G13"/>
  <c r="G2"/>
  <c r="B20"/>
  <c r="B19"/>
  <c r="B16"/>
  <c r="F3"/>
  <c r="F4"/>
  <c r="F5"/>
  <c r="F6"/>
  <c r="F7"/>
  <c r="F8"/>
  <c r="F9"/>
  <c r="F10"/>
  <c r="F11"/>
  <c r="F12"/>
  <c r="F13"/>
  <c r="F2"/>
  <c r="D3"/>
  <c r="D4"/>
  <c r="D5"/>
  <c r="D6"/>
  <c r="D7"/>
  <c r="D8"/>
  <c r="D9"/>
  <c r="D10"/>
  <c r="D11"/>
  <c r="D12"/>
  <c r="D13"/>
  <c r="D2"/>
  <c r="C3"/>
  <c r="C4"/>
  <c r="C5"/>
  <c r="C6"/>
  <c r="C7"/>
  <c r="C8"/>
  <c r="C9"/>
  <c r="C10"/>
  <c r="C11"/>
  <c r="C12"/>
  <c r="C13"/>
  <c r="C2"/>
  <c r="I18" i="14"/>
  <c r="I16"/>
  <c r="I14"/>
  <c r="I3"/>
  <c r="I4"/>
  <c r="I5"/>
  <c r="I6"/>
  <c r="I7"/>
  <c r="I8"/>
  <c r="I9"/>
  <c r="I10"/>
  <c r="I11"/>
  <c r="I12"/>
  <c r="I13"/>
  <c r="I2"/>
  <c r="O14"/>
  <c r="N14"/>
  <c r="N3"/>
  <c r="N4"/>
  <c r="N5"/>
  <c r="N6"/>
  <c r="N7"/>
  <c r="N8"/>
  <c r="N9"/>
  <c r="N10"/>
  <c r="N11"/>
  <c r="N12"/>
  <c r="N13"/>
  <c r="N2"/>
  <c r="M3"/>
  <c r="M4"/>
  <c r="M5"/>
  <c r="M6"/>
  <c r="M7"/>
  <c r="M8"/>
  <c r="M9"/>
  <c r="M10"/>
  <c r="M11"/>
  <c r="M12"/>
  <c r="M13"/>
  <c r="M2"/>
  <c r="L3"/>
  <c r="L4"/>
  <c r="L5"/>
  <c r="L6"/>
  <c r="L7"/>
  <c r="L8"/>
  <c r="L9"/>
  <c r="L10"/>
  <c r="L11"/>
  <c r="L12"/>
  <c r="L13"/>
  <c r="L2"/>
  <c r="M14"/>
  <c r="K14"/>
  <c r="K3"/>
  <c r="K4"/>
  <c r="K5"/>
  <c r="K6"/>
  <c r="K7"/>
  <c r="K8"/>
  <c r="K9"/>
  <c r="K10"/>
  <c r="K11"/>
  <c r="K12"/>
  <c r="K13"/>
  <c r="K2"/>
  <c r="C18"/>
  <c r="F14"/>
  <c r="D3"/>
  <c r="D4"/>
  <c r="D5"/>
  <c r="D6"/>
  <c r="D7"/>
  <c r="D8"/>
  <c r="D9"/>
  <c r="D10"/>
  <c r="D11"/>
  <c r="D12"/>
  <c r="D13"/>
  <c r="D2"/>
  <c r="H14"/>
  <c r="H3"/>
  <c r="H4"/>
  <c r="H5"/>
  <c r="H6"/>
  <c r="H7"/>
  <c r="H8"/>
  <c r="H9"/>
  <c r="H10"/>
  <c r="H11"/>
  <c r="H12"/>
  <c r="H13"/>
  <c r="H2"/>
  <c r="E3"/>
  <c r="E4"/>
  <c r="E5"/>
  <c r="E6"/>
  <c r="E7"/>
  <c r="E8"/>
  <c r="E9"/>
  <c r="E10"/>
  <c r="E11"/>
  <c r="E12"/>
  <c r="E13"/>
  <c r="E2"/>
  <c r="F4" i="13"/>
  <c r="E9"/>
  <c r="E5"/>
  <c r="E6"/>
  <c r="E7"/>
  <c r="E4"/>
  <c r="D9"/>
  <c r="D5"/>
  <c r="D6"/>
  <c r="D7"/>
  <c r="D4"/>
  <c r="D8"/>
  <c r="L22" i="12"/>
  <c r="L10"/>
  <c r="L11"/>
  <c r="L12"/>
  <c r="L13"/>
  <c r="L14"/>
  <c r="L15"/>
  <c r="L16"/>
  <c r="L17"/>
  <c r="L18"/>
  <c r="L19"/>
  <c r="L20"/>
  <c r="L21"/>
  <c r="L9"/>
  <c r="K10"/>
  <c r="K11"/>
  <c r="K12"/>
  <c r="K13"/>
  <c r="K14"/>
  <c r="K15"/>
  <c r="K16"/>
  <c r="K17"/>
  <c r="K18"/>
  <c r="K19"/>
  <c r="K20"/>
  <c r="K21"/>
  <c r="K9"/>
  <c r="Z14" i="11"/>
  <c r="AA14"/>
  <c r="AB14"/>
  <c r="X4"/>
  <c r="AB4"/>
  <c r="X14"/>
  <c r="Y14"/>
  <c r="U14"/>
  <c r="V14"/>
  <c r="Q14"/>
  <c r="R14"/>
  <c r="U4"/>
  <c r="V4"/>
  <c r="Q4"/>
  <c r="R4"/>
  <c r="R6"/>
  <c r="R7"/>
  <c r="R8"/>
  <c r="R9"/>
  <c r="R10"/>
  <c r="R11"/>
  <c r="R12"/>
  <c r="R13"/>
  <c r="R5"/>
  <c r="Q6"/>
  <c r="V6"/>
  <c r="Q7"/>
  <c r="Q8"/>
  <c r="Q9"/>
  <c r="Q10"/>
  <c r="V10"/>
  <c r="Q11"/>
  <c r="Q12"/>
  <c r="Q13"/>
  <c r="Q5"/>
  <c r="V5"/>
  <c r="AJ5"/>
  <c r="AJ6"/>
  <c r="AJ7"/>
  <c r="AJ8"/>
  <c r="Z5"/>
  <c r="AH4"/>
  <c r="AF5"/>
  <c r="AF6"/>
  <c r="AF7"/>
  <c r="AF8"/>
  <c r="AF4"/>
  <c r="Z6"/>
  <c r="Z7"/>
  <c r="Z8"/>
  <c r="Z9"/>
  <c r="Z10"/>
  <c r="Z11"/>
  <c r="Z12"/>
  <c r="Z13"/>
  <c r="U13"/>
  <c r="U7"/>
  <c r="U8"/>
  <c r="U9"/>
  <c r="U10"/>
  <c r="U11"/>
  <c r="U12"/>
  <c r="U6"/>
  <c r="U5"/>
  <c r="E6"/>
  <c r="AH8"/>
  <c r="AI8"/>
  <c r="E3"/>
  <c r="I4" a="1"/>
  <c r="I6"/>
  <c r="E4"/>
  <c r="E2"/>
  <c r="F2" i="10"/>
  <c r="B9"/>
  <c r="F3"/>
  <c r="I3" a="1"/>
  <c r="I3"/>
  <c r="O3"/>
  <c r="T3"/>
  <c r="B4"/>
  <c r="F4"/>
  <c r="F5"/>
  <c r="O4"/>
  <c r="O17"/>
  <c r="T4"/>
  <c r="I5"/>
  <c r="O5"/>
  <c r="T5"/>
  <c r="B6"/>
  <c r="O6"/>
  <c r="T6"/>
  <c r="O7"/>
  <c r="T7"/>
  <c r="O8"/>
  <c r="T8"/>
  <c r="I9"/>
  <c r="O9"/>
  <c r="T9"/>
  <c r="B10"/>
  <c r="O10"/>
  <c r="R10"/>
  <c r="T10"/>
  <c r="O11"/>
  <c r="O12"/>
  <c r="O13"/>
  <c r="O14"/>
  <c r="O15"/>
  <c r="M16"/>
  <c r="O16"/>
  <c r="I17"/>
  <c r="I18"/>
  <c r="B21"/>
  <c r="I22"/>
  <c r="B25"/>
  <c r="I26"/>
  <c r="B29"/>
  <c r="I30"/>
  <c r="B33"/>
  <c r="I34"/>
  <c r="B37"/>
  <c r="I38"/>
  <c r="B41"/>
  <c r="B43"/>
  <c r="G43"/>
  <c r="B44"/>
  <c r="I47"/>
  <c r="I48"/>
  <c r="B50"/>
  <c r="B54"/>
  <c r="B58"/>
  <c r="B62"/>
  <c r="B66"/>
  <c r="B70"/>
  <c r="B74"/>
  <c r="B78"/>
  <c r="B82"/>
  <c r="B86"/>
  <c r="B90"/>
  <c r="B94"/>
  <c r="B98"/>
  <c r="B102"/>
  <c r="B133"/>
  <c r="D128"/>
  <c r="B9" i="3"/>
  <c r="O10" i="1"/>
  <c r="L16"/>
  <c r="H48"/>
  <c r="H47"/>
  <c r="F10" i="9"/>
  <c r="D9"/>
  <c r="E9"/>
  <c r="C9"/>
  <c r="D2"/>
  <c r="C2"/>
  <c r="E2"/>
  <c r="D4"/>
  <c r="D5"/>
  <c r="D6"/>
  <c r="D7"/>
  <c r="D8"/>
  <c r="D3"/>
  <c r="C4"/>
  <c r="E4"/>
  <c r="C5"/>
  <c r="E5"/>
  <c r="C6"/>
  <c r="E6"/>
  <c r="C7"/>
  <c r="E7"/>
  <c r="C8"/>
  <c r="E8"/>
  <c r="C3"/>
  <c r="E3"/>
  <c r="E32" i="8"/>
  <c r="E31"/>
  <c r="E30"/>
  <c r="E29"/>
  <c r="E28"/>
  <c r="E27"/>
  <c r="F12"/>
  <c r="E12"/>
  <c r="G12"/>
  <c r="G2"/>
  <c r="F2"/>
  <c r="E2"/>
  <c r="G4"/>
  <c r="G5"/>
  <c r="G8"/>
  <c r="G9"/>
  <c r="G3"/>
  <c r="F20"/>
  <c r="F21"/>
  <c r="F22"/>
  <c r="F19"/>
  <c r="E20"/>
  <c r="E21"/>
  <c r="E22"/>
  <c r="E19"/>
  <c r="F15"/>
  <c r="F16"/>
  <c r="F17"/>
  <c r="F14"/>
  <c r="E15"/>
  <c r="E16"/>
  <c r="E17"/>
  <c r="E14"/>
  <c r="F4"/>
  <c r="F5"/>
  <c r="F6"/>
  <c r="F7"/>
  <c r="F8"/>
  <c r="F9"/>
  <c r="F10"/>
  <c r="F11"/>
  <c r="F3"/>
  <c r="E4"/>
  <c r="E5"/>
  <c r="E6"/>
  <c r="G6"/>
  <c r="E7"/>
  <c r="G7"/>
  <c r="E8"/>
  <c r="E9"/>
  <c r="E10"/>
  <c r="G10"/>
  <c r="E11"/>
  <c r="G11"/>
  <c r="E3"/>
  <c r="O17" i="6"/>
  <c r="O18"/>
  <c r="O19"/>
  <c r="O20"/>
  <c r="O21"/>
  <c r="O16"/>
  <c r="N17"/>
  <c r="N20"/>
  <c r="N21"/>
  <c r="N16"/>
  <c r="N22"/>
  <c r="M22"/>
  <c r="N18"/>
  <c r="N19"/>
  <c r="L17"/>
  <c r="L18"/>
  <c r="L19"/>
  <c r="L20"/>
  <c r="L21"/>
  <c r="L16"/>
  <c r="L3"/>
  <c r="O4"/>
  <c r="O5"/>
  <c r="O6"/>
  <c r="O7"/>
  <c r="O8"/>
  <c r="O9"/>
  <c r="O10"/>
  <c r="O11"/>
  <c r="O3"/>
  <c r="N6"/>
  <c r="N7"/>
  <c r="N10"/>
  <c r="N11"/>
  <c r="M12"/>
  <c r="N5"/>
  <c r="L4"/>
  <c r="L5"/>
  <c r="L6"/>
  <c r="L7"/>
  <c r="L8"/>
  <c r="L9"/>
  <c r="L10"/>
  <c r="L11"/>
  <c r="D4"/>
  <c r="D3"/>
  <c r="D2"/>
  <c r="G3" a="1"/>
  <c r="G14"/>
  <c r="G5"/>
  <c r="B10" i="5"/>
  <c r="C3"/>
  <c r="C4"/>
  <c r="C5"/>
  <c r="C6"/>
  <c r="C7"/>
  <c r="C8"/>
  <c r="C9"/>
  <c r="D4"/>
  <c r="D5"/>
  <c r="D6"/>
  <c r="D7"/>
  <c r="D8"/>
  <c r="D9"/>
  <c r="D3"/>
  <c r="E5" i="4"/>
  <c r="E9"/>
  <c r="E13"/>
  <c r="D4"/>
  <c r="E4"/>
  <c r="D5"/>
  <c r="D6"/>
  <c r="D7"/>
  <c r="E7"/>
  <c r="D8"/>
  <c r="E8"/>
  <c r="D9"/>
  <c r="D10"/>
  <c r="D11"/>
  <c r="E11"/>
  <c r="D12"/>
  <c r="E12"/>
  <c r="D13"/>
  <c r="D14"/>
  <c r="D15"/>
  <c r="E15"/>
  <c r="D3"/>
  <c r="E3"/>
  <c r="C8"/>
  <c r="C14"/>
  <c r="B16"/>
  <c r="C7"/>
  <c r="C5"/>
  <c r="E4" i="1"/>
  <c r="E3"/>
  <c r="C3" i="2"/>
  <c r="C5"/>
  <c r="C6"/>
  <c r="C4"/>
  <c r="D3"/>
  <c r="E3"/>
  <c r="B8"/>
  <c r="D6"/>
  <c r="F43" i="1"/>
  <c r="H3" a="1"/>
  <c r="H11"/>
  <c r="D4" i="2"/>
  <c r="P16" i="6"/>
  <c r="Q16"/>
  <c r="G10"/>
  <c r="G6"/>
  <c r="G11"/>
  <c r="G3"/>
  <c r="G12"/>
  <c r="G8"/>
  <c r="G21"/>
  <c r="G17"/>
  <c r="C13" i="4"/>
  <c r="C9"/>
  <c r="L15" i="14"/>
  <c r="E5" i="1"/>
  <c r="K22" i="12"/>
  <c r="Y4" i="11"/>
  <c r="V11"/>
  <c r="V7"/>
  <c r="AH5"/>
  <c r="AI5"/>
  <c r="V12"/>
  <c r="V8"/>
  <c r="V13"/>
  <c r="V9"/>
  <c r="AH7"/>
  <c r="AI7"/>
  <c r="AH6"/>
  <c r="AI6"/>
  <c r="AJ4"/>
  <c r="AK4"/>
  <c r="AL4"/>
  <c r="AI4"/>
  <c r="E5"/>
  <c r="J6"/>
  <c r="K6"/>
  <c r="I31"/>
  <c r="J31"/>
  <c r="K31"/>
  <c r="I27"/>
  <c r="J27"/>
  <c r="K27"/>
  <c r="I23"/>
  <c r="J23"/>
  <c r="K23"/>
  <c r="I19"/>
  <c r="J19"/>
  <c r="K19"/>
  <c r="I15"/>
  <c r="I11"/>
  <c r="J11"/>
  <c r="K11"/>
  <c r="I7"/>
  <c r="I32"/>
  <c r="I24"/>
  <c r="I16"/>
  <c r="J16"/>
  <c r="K16"/>
  <c r="I12"/>
  <c r="J12"/>
  <c r="K12"/>
  <c r="I4"/>
  <c r="L4"/>
  <c r="I29"/>
  <c r="J29"/>
  <c r="K29"/>
  <c r="I25"/>
  <c r="J25"/>
  <c r="K25"/>
  <c r="I21"/>
  <c r="J21"/>
  <c r="K21"/>
  <c r="I17"/>
  <c r="J17"/>
  <c r="K17"/>
  <c r="I13"/>
  <c r="J13"/>
  <c r="K13"/>
  <c r="I9"/>
  <c r="J9"/>
  <c r="K9"/>
  <c r="I5"/>
  <c r="J5"/>
  <c r="K5"/>
  <c r="I28"/>
  <c r="I20"/>
  <c r="I8"/>
  <c r="J8"/>
  <c r="K8"/>
  <c r="I30"/>
  <c r="I26"/>
  <c r="J26"/>
  <c r="K26"/>
  <c r="I22"/>
  <c r="J22"/>
  <c r="K22"/>
  <c r="I18"/>
  <c r="J18"/>
  <c r="K18"/>
  <c r="I14"/>
  <c r="J14"/>
  <c r="K14"/>
  <c r="I10"/>
  <c r="E3" i="5"/>
  <c r="E6"/>
  <c r="E5"/>
  <c r="E7"/>
  <c r="E9"/>
  <c r="E4"/>
  <c r="E8"/>
  <c r="P20" i="6"/>
  <c r="Q20"/>
  <c r="P18"/>
  <c r="Q18"/>
  <c r="P19"/>
  <c r="Q19"/>
  <c r="H6" i="1"/>
  <c r="H37"/>
  <c r="H19"/>
  <c r="H32"/>
  <c r="H9"/>
  <c r="H29"/>
  <c r="H20"/>
  <c r="H14"/>
  <c r="H7"/>
  <c r="H39"/>
  <c r="D129" i="10"/>
  <c r="G13" i="6"/>
  <c r="G4"/>
  <c r="G20"/>
  <c r="G19"/>
  <c r="G18"/>
  <c r="H22" i="1"/>
  <c r="H12"/>
  <c r="H35"/>
  <c r="H10"/>
  <c r="H25"/>
  <c r="H17"/>
  <c r="H8"/>
  <c r="H40"/>
  <c r="H34"/>
  <c r="H27"/>
  <c r="E4" i="2"/>
  <c r="H31" i="1"/>
  <c r="C15" i="4"/>
  <c r="C10"/>
  <c r="C4"/>
  <c r="E14"/>
  <c r="E10"/>
  <c r="E6"/>
  <c r="P17" i="6"/>
  <c r="Q17"/>
  <c r="D130" i="10"/>
  <c r="B99"/>
  <c r="B95"/>
  <c r="B91"/>
  <c r="B87"/>
  <c r="B83"/>
  <c r="B79"/>
  <c r="B75"/>
  <c r="B71"/>
  <c r="B67"/>
  <c r="B63"/>
  <c r="B59"/>
  <c r="B55"/>
  <c r="B51"/>
  <c r="B48"/>
  <c r="B45"/>
  <c r="I41"/>
  <c r="B40"/>
  <c r="I37"/>
  <c r="B36"/>
  <c r="I33"/>
  <c r="B32"/>
  <c r="I29"/>
  <c r="B28"/>
  <c r="I25"/>
  <c r="B24"/>
  <c r="I21"/>
  <c r="B20"/>
  <c r="I10"/>
  <c r="B7"/>
  <c r="I6"/>
  <c r="B3"/>
  <c r="G9" i="6"/>
  <c r="G7"/>
  <c r="G16"/>
  <c r="G15"/>
  <c r="P21"/>
  <c r="Q21"/>
  <c r="H38" i="1"/>
  <c r="H28"/>
  <c r="H5"/>
  <c r="H26"/>
  <c r="H41"/>
  <c r="H13"/>
  <c r="H4"/>
  <c r="H36"/>
  <c r="H30"/>
  <c r="H23"/>
  <c r="D5" i="2"/>
  <c r="D8"/>
  <c r="C3" i="4"/>
  <c r="C11"/>
  <c r="C6"/>
  <c r="N3" i="6"/>
  <c r="N8"/>
  <c r="N4"/>
  <c r="D131" i="10"/>
  <c r="D127"/>
  <c r="B100"/>
  <c r="B96"/>
  <c r="B92"/>
  <c r="B88"/>
  <c r="B84"/>
  <c r="B80"/>
  <c r="B76"/>
  <c r="B72"/>
  <c r="B68"/>
  <c r="B64"/>
  <c r="B60"/>
  <c r="B56"/>
  <c r="B52"/>
  <c r="B46"/>
  <c r="I40"/>
  <c r="B39"/>
  <c r="I36"/>
  <c r="B35"/>
  <c r="I32"/>
  <c r="B31"/>
  <c r="I28"/>
  <c r="B27"/>
  <c r="I24"/>
  <c r="B23"/>
  <c r="I20"/>
  <c r="B19"/>
  <c r="B16"/>
  <c r="B15"/>
  <c r="B14"/>
  <c r="B13"/>
  <c r="B12"/>
  <c r="B11"/>
  <c r="B8"/>
  <c r="I7"/>
  <c r="B5"/>
  <c r="I4"/>
  <c r="H15" i="1"/>
  <c r="H21"/>
  <c r="H3"/>
  <c r="H16"/>
  <c r="H33"/>
  <c r="H24"/>
  <c r="H18"/>
  <c r="C12" i="4"/>
  <c r="N9" i="6"/>
  <c r="D132" i="10"/>
  <c r="B101"/>
  <c r="B97"/>
  <c r="B93"/>
  <c r="B89"/>
  <c r="B85"/>
  <c r="B81"/>
  <c r="B77"/>
  <c r="B73"/>
  <c r="B69"/>
  <c r="B65"/>
  <c r="B61"/>
  <c r="B57"/>
  <c r="B53"/>
  <c r="B49"/>
  <c r="B47"/>
  <c r="B42"/>
  <c r="I39"/>
  <c r="B38"/>
  <c r="I35"/>
  <c r="B34"/>
  <c r="I31"/>
  <c r="B30"/>
  <c r="I27"/>
  <c r="B26"/>
  <c r="I23"/>
  <c r="B22"/>
  <c r="I19"/>
  <c r="B18"/>
  <c r="B17"/>
  <c r="I16"/>
  <c r="I15"/>
  <c r="J15"/>
  <c r="I14"/>
  <c r="I13"/>
  <c r="I12"/>
  <c r="I11"/>
  <c r="J11"/>
  <c r="I8"/>
  <c r="I24" i="1"/>
  <c r="AK5" i="11"/>
  <c r="AL5"/>
  <c r="AK8"/>
  <c r="AL8"/>
  <c r="AK7"/>
  <c r="AL7"/>
  <c r="AK6"/>
  <c r="AL6"/>
  <c r="X5"/>
  <c r="J28"/>
  <c r="K28"/>
  <c r="X11"/>
  <c r="Y11"/>
  <c r="J32"/>
  <c r="K32"/>
  <c r="X13"/>
  <c r="Y13"/>
  <c r="J20"/>
  <c r="K20"/>
  <c r="X9"/>
  <c r="Y9"/>
  <c r="J24"/>
  <c r="K24"/>
  <c r="X10"/>
  <c r="Y10"/>
  <c r="J15"/>
  <c r="K15"/>
  <c r="X8"/>
  <c r="Y8"/>
  <c r="J10"/>
  <c r="K10"/>
  <c r="X7"/>
  <c r="Y7"/>
  <c r="J30"/>
  <c r="K30"/>
  <c r="X12"/>
  <c r="Y12"/>
  <c r="J7"/>
  <c r="K7"/>
  <c r="L5"/>
  <c r="L9"/>
  <c r="L13"/>
  <c r="L17"/>
  <c r="L21"/>
  <c r="L25"/>
  <c r="L29"/>
  <c r="L11"/>
  <c r="L19"/>
  <c r="L27"/>
  <c r="L10"/>
  <c r="L18"/>
  <c r="L26"/>
  <c r="L8"/>
  <c r="L12"/>
  <c r="L16"/>
  <c r="L20"/>
  <c r="L24"/>
  <c r="L28"/>
  <c r="L32"/>
  <c r="L7"/>
  <c r="L15"/>
  <c r="L23"/>
  <c r="L31"/>
  <c r="J4"/>
  <c r="L6"/>
  <c r="L14"/>
  <c r="L22"/>
  <c r="L30"/>
  <c r="H43" i="1"/>
  <c r="I3"/>
  <c r="P7" i="6"/>
  <c r="P11"/>
  <c r="P4"/>
  <c r="P8"/>
  <c r="P6"/>
  <c r="P10"/>
  <c r="P5"/>
  <c r="P9"/>
  <c r="P3"/>
  <c r="J19" i="10"/>
  <c r="J35"/>
  <c r="J32"/>
  <c r="I4" i="1"/>
  <c r="I8"/>
  <c r="I20"/>
  <c r="I19"/>
  <c r="J17" i="10"/>
  <c r="J38"/>
  <c r="J18"/>
  <c r="J8"/>
  <c r="J14"/>
  <c r="I18" i="1"/>
  <c r="I16"/>
  <c r="J4" i="10"/>
  <c r="D133"/>
  <c r="E6" i="2"/>
  <c r="I36" i="1"/>
  <c r="I26"/>
  <c r="J10" i="10"/>
  <c r="J25"/>
  <c r="J33"/>
  <c r="J41"/>
  <c r="I31" i="1"/>
  <c r="I40"/>
  <c r="I10"/>
  <c r="I14"/>
  <c r="I32"/>
  <c r="J9" i="10"/>
  <c r="J30"/>
  <c r="J5"/>
  <c r="I43"/>
  <c r="J27"/>
  <c r="J24"/>
  <c r="J40"/>
  <c r="I5" i="1"/>
  <c r="B103" i="10"/>
  <c r="I35" i="1"/>
  <c r="J13" i="10"/>
  <c r="J23"/>
  <c r="J31"/>
  <c r="J39"/>
  <c r="E5" i="2"/>
  <c r="I15" i="1"/>
  <c r="J20" i="10"/>
  <c r="J28"/>
  <c r="J36"/>
  <c r="I30" i="1"/>
  <c r="I41"/>
  <c r="I38"/>
  <c r="I34"/>
  <c r="I25"/>
  <c r="I22"/>
  <c r="I7"/>
  <c r="I9"/>
  <c r="I6"/>
  <c r="J22" i="10"/>
  <c r="I11" i="1"/>
  <c r="J3" i="10"/>
  <c r="J12"/>
  <c r="J16"/>
  <c r="I33" i="1"/>
  <c r="I21"/>
  <c r="J7" i="10"/>
  <c r="I23" i="1"/>
  <c r="I13"/>
  <c r="I28"/>
  <c r="J6" i="10"/>
  <c r="J21"/>
  <c r="J29"/>
  <c r="J37"/>
  <c r="I27" i="1"/>
  <c r="I17"/>
  <c r="I12"/>
  <c r="I39"/>
  <c r="I29"/>
  <c r="I37"/>
  <c r="J34" i="10"/>
  <c r="J26"/>
  <c r="Y5" i="11"/>
  <c r="AA5"/>
  <c r="AB5"/>
  <c r="X6"/>
  <c r="Y6"/>
  <c r="M6"/>
  <c r="M10"/>
  <c r="M14"/>
  <c r="M18"/>
  <c r="M22"/>
  <c r="M26"/>
  <c r="M30"/>
  <c r="M12"/>
  <c r="M24"/>
  <c r="M32"/>
  <c r="M15"/>
  <c r="M31"/>
  <c r="M5"/>
  <c r="M9"/>
  <c r="M13"/>
  <c r="M17"/>
  <c r="M21"/>
  <c r="M25"/>
  <c r="M29"/>
  <c r="M4"/>
  <c r="M8"/>
  <c r="M16"/>
  <c r="M20"/>
  <c r="M28"/>
  <c r="M7"/>
  <c r="M11"/>
  <c r="M19"/>
  <c r="M23"/>
  <c r="M27"/>
  <c r="K4"/>
  <c r="I43" i="1"/>
  <c r="J43" i="10"/>
  <c r="AA6" i="11"/>
  <c r="AB6"/>
  <c r="AA10"/>
  <c r="AB10"/>
  <c r="AA9"/>
  <c r="AB9"/>
  <c r="AA13"/>
  <c r="AB13"/>
  <c r="AA8"/>
  <c r="AB8"/>
  <c r="AA12"/>
  <c r="AB12"/>
  <c r="AA7"/>
  <c r="AB7"/>
  <c r="AA11"/>
  <c r="AB11"/>
  <c r="N7"/>
  <c r="N11"/>
  <c r="N15"/>
  <c r="N19"/>
  <c r="N23"/>
  <c r="N27"/>
  <c r="N31"/>
  <c r="N6"/>
  <c r="N10"/>
  <c r="N14"/>
  <c r="N18"/>
  <c r="N22"/>
  <c r="N26"/>
  <c r="N30"/>
  <c r="N5"/>
  <c r="N9"/>
  <c r="N13"/>
  <c r="N17"/>
  <c r="N21"/>
  <c r="N25"/>
  <c r="N29"/>
  <c r="N4"/>
  <c r="N8"/>
  <c r="N12"/>
  <c r="N16"/>
  <c r="N20"/>
  <c r="N24"/>
  <c r="N28"/>
  <c r="N32"/>
</calcChain>
</file>

<file path=xl/comments1.xml><?xml version="1.0" encoding="utf-8"?>
<comments xmlns="http://schemas.openxmlformats.org/spreadsheetml/2006/main">
  <authors>
    <author>Windows XP Mode</author>
  </authors>
  <commentList>
    <comment ref="C6" authorId="0">
      <text>
        <r>
          <rPr>
            <b/>
            <sz val="8"/>
            <color indexed="81"/>
            <rFont val="Tahoma"/>
          </rPr>
          <t>Windows XP Mode:</t>
        </r>
        <r>
          <rPr>
            <sz val="8"/>
            <color indexed="81"/>
            <rFont val="Tahoma"/>
          </rPr>
          <t xml:space="preserve">
kumulativna apsolutna učestanost koja odgovara poslednjem intervalnom razredu mora biti jednaka veličini uzorka</t>
        </r>
      </text>
    </comment>
    <comment ref="E6" authorId="0">
      <text>
        <r>
          <rPr>
            <b/>
            <sz val="8"/>
            <color indexed="81"/>
            <rFont val="Tahoma"/>
          </rPr>
          <t>Windows XP Mode:</t>
        </r>
        <r>
          <rPr>
            <sz val="8"/>
            <color indexed="81"/>
            <rFont val="Tahoma"/>
          </rPr>
          <t xml:space="preserve">
kumulativna relativna učestanost koja odgovara poslednjem intervalnom razredu mora biti jednaka 100%, odnosno 1</t>
        </r>
      </text>
    </comment>
    <comment ref="A8" authorId="0">
      <text>
        <r>
          <rPr>
            <b/>
            <sz val="8"/>
            <color indexed="81"/>
            <rFont val="Tahoma"/>
          </rPr>
          <t>Windows XP Mode:</t>
        </r>
        <r>
          <rPr>
            <sz val="8"/>
            <color indexed="81"/>
            <rFont val="Tahoma"/>
          </rPr>
          <t xml:space="preserve">
veličina uzorka</t>
        </r>
      </text>
    </comment>
    <comment ref="B8" authorId="0">
      <text>
        <r>
          <rPr>
            <b/>
            <sz val="8"/>
            <color indexed="81"/>
            <rFont val="Tahoma"/>
          </rPr>
          <t>Windows XP Mode:</t>
        </r>
        <r>
          <rPr>
            <sz val="8"/>
            <color indexed="81"/>
            <rFont val="Tahoma"/>
          </rPr>
          <t xml:space="preserve">
zbir apsolutnih učestanosti mora biti jednak veličini uzorka</t>
        </r>
      </text>
    </comment>
    <comment ref="D8" authorId="0">
      <text>
        <r>
          <rPr>
            <b/>
            <sz val="8"/>
            <color indexed="81"/>
            <rFont val="Tahoma"/>
          </rPr>
          <t>Windows XP Mode:</t>
        </r>
        <r>
          <rPr>
            <sz val="8"/>
            <color indexed="81"/>
            <rFont val="Tahoma"/>
          </rPr>
          <t xml:space="preserve">
zbir relativnih učestanosti mora biti jednak 100%</t>
        </r>
      </text>
    </comment>
  </commentList>
</comments>
</file>

<file path=xl/comments2.xml><?xml version="1.0" encoding="utf-8"?>
<comments xmlns="http://schemas.openxmlformats.org/spreadsheetml/2006/main">
  <authors>
    <author>Windows XP Mode</author>
  </authors>
  <commentList>
    <comment ref="C7" authorId="0">
      <text>
        <r>
          <rPr>
            <b/>
            <sz val="8"/>
            <color indexed="81"/>
            <rFont val="Tahoma"/>
          </rPr>
          <t>Windows XP Mode:</t>
        </r>
        <r>
          <rPr>
            <sz val="8"/>
            <color indexed="81"/>
            <rFont val="Tahoma"/>
          </rPr>
          <t xml:space="preserve">
kumulativna apsolutna učestanost koja odgovara poslednjem intervalnom razredu mora biti jednaka veličini uzorka</t>
        </r>
      </text>
    </comment>
    <comment ref="E7" authorId="0">
      <text>
        <r>
          <rPr>
            <b/>
            <sz val="8"/>
            <color indexed="81"/>
            <rFont val="Tahoma"/>
          </rPr>
          <t>Windows XP Mode:</t>
        </r>
        <r>
          <rPr>
            <sz val="8"/>
            <color indexed="81"/>
            <rFont val="Tahoma"/>
          </rPr>
          <t xml:space="preserve">
kumulativna relativna učestanost koja odgovara poslednjem intervalnom razredu mora biti jednaka 100%, odnosno 1</t>
        </r>
      </text>
    </comment>
    <comment ref="A9" authorId="0">
      <text>
        <r>
          <rPr>
            <b/>
            <sz val="8"/>
            <color indexed="81"/>
            <rFont val="Tahoma"/>
          </rPr>
          <t>Windows XP Mode:</t>
        </r>
        <r>
          <rPr>
            <sz val="8"/>
            <color indexed="81"/>
            <rFont val="Tahoma"/>
          </rPr>
          <t xml:space="preserve">
veličina uzorka</t>
        </r>
      </text>
    </comment>
    <comment ref="B9" authorId="0">
      <text>
        <r>
          <rPr>
            <b/>
            <sz val="8"/>
            <color indexed="81"/>
            <rFont val="Tahoma"/>
          </rPr>
          <t>Windows XP Mode:</t>
        </r>
        <r>
          <rPr>
            <sz val="8"/>
            <color indexed="81"/>
            <rFont val="Tahoma"/>
          </rPr>
          <t xml:space="preserve">
zbir apsolutnih učestanosti mora biti jednak veličini uzorka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H14" authorId="0">
      <text>
        <r>
          <rPr>
            <b/>
            <sz val="9"/>
            <color indexed="81"/>
            <rFont val="Tahoma"/>
            <charset val="1"/>
          </rPr>
          <t>User:</t>
        </r>
        <r>
          <rPr>
            <sz val="9"/>
            <color indexed="81"/>
            <rFont val="Tahoma"/>
            <charset val="1"/>
          </rPr>
          <t xml:space="preserve">
</t>
        </r>
        <r>
          <rPr>
            <sz val="9"/>
            <color indexed="81"/>
            <rFont val="Symbol"/>
            <family val="1"/>
            <charset val="2"/>
          </rPr>
          <t>å</t>
        </r>
        <r>
          <rPr>
            <sz val="11.7"/>
            <color indexed="81"/>
            <rFont val="Tahoma"/>
            <family val="2"/>
            <charset val="238"/>
          </rPr>
          <t>(f*d)</t>
        </r>
      </text>
    </comment>
    <comment ref="I14" author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Symbol"/>
            <family val="1"/>
            <charset val="2"/>
          </rPr>
          <t>å</t>
        </r>
        <r>
          <rPr>
            <sz val="9"/>
            <color indexed="81"/>
            <rFont val="Tahoma"/>
            <family val="2"/>
            <charset val="238"/>
          </rPr>
          <t>(f*d^2)</t>
        </r>
      </text>
    </comment>
  </commentList>
</comments>
</file>

<file path=xl/sharedStrings.xml><?xml version="1.0" encoding="utf-8"?>
<sst xmlns="http://schemas.openxmlformats.org/spreadsheetml/2006/main" count="368" uniqueCount="149">
  <si>
    <t>mere</t>
  </si>
  <si>
    <t>frekvencije</t>
  </si>
  <si>
    <t>aps. Frekv.</t>
  </si>
  <si>
    <t>rel. frekv.</t>
  </si>
  <si>
    <t>0-10</t>
  </si>
  <si>
    <t>11-30</t>
  </si>
  <si>
    <t>31-50</t>
  </si>
  <si>
    <t>60-</t>
  </si>
  <si>
    <t>starosna dob</t>
  </si>
  <si>
    <t>broj gledalaca neke emisije</t>
  </si>
  <si>
    <t>N</t>
  </si>
  <si>
    <t>rel. ucestanost</t>
  </si>
  <si>
    <t>kumulativna rel. ucestanost</t>
  </si>
  <si>
    <t>kumulativna apsolutna  ucestanost</t>
  </si>
  <si>
    <t>ocena</t>
  </si>
  <si>
    <t>apsolutne frekvencije</t>
  </si>
  <si>
    <t>kumulativne apsolutne frekvencije</t>
  </si>
  <si>
    <t>relativna frekvencija</t>
  </si>
  <si>
    <t>10/30</t>
  </si>
  <si>
    <t>8/30</t>
  </si>
  <si>
    <t>6/30</t>
  </si>
  <si>
    <t>3/30</t>
  </si>
  <si>
    <t>2/30</t>
  </si>
  <si>
    <t>1/30</t>
  </si>
  <si>
    <t>kumulativna relativna frekvencija</t>
  </si>
  <si>
    <t>18/30</t>
  </si>
  <si>
    <t>24/30</t>
  </si>
  <si>
    <t>27/30</t>
  </si>
  <si>
    <t>29/30</t>
  </si>
  <si>
    <t>30/30</t>
  </si>
  <si>
    <t>najmanja mera</t>
  </si>
  <si>
    <t>najveca mera</t>
  </si>
  <si>
    <t>raspon uzorka</t>
  </si>
  <si>
    <t>51-55</t>
  </si>
  <si>
    <t>46-50</t>
  </si>
  <si>
    <t>56-60</t>
  </si>
  <si>
    <t>61-65</t>
  </si>
  <si>
    <t>66-70</t>
  </si>
  <si>
    <t>71-75</t>
  </si>
  <si>
    <t>76-80</t>
  </si>
  <si>
    <t>81-85</t>
  </si>
  <si>
    <t>86-90</t>
  </si>
  <si>
    <t>91-95</t>
  </si>
  <si>
    <t>96-100</t>
  </si>
  <si>
    <t>101-105</t>
  </si>
  <si>
    <t>106-110</t>
  </si>
  <si>
    <t>46-55</t>
  </si>
  <si>
    <t>56-65</t>
  </si>
  <si>
    <t>66-75</t>
  </si>
  <si>
    <t>76-85</t>
  </si>
  <si>
    <t>86-95</t>
  </si>
  <si>
    <t>96-105</t>
  </si>
  <si>
    <t>106-115</t>
  </si>
  <si>
    <t>apsolutne učestanosti</t>
  </si>
  <si>
    <t>relativne učestanosti</t>
  </si>
  <si>
    <t>kumulativne apsolutne učestanosti</t>
  </si>
  <si>
    <t>kumulativne relativne učestanosti</t>
  </si>
  <si>
    <t>donja granica</t>
  </si>
  <si>
    <t>gornja granica</t>
  </si>
  <si>
    <t>Xmax</t>
  </si>
  <si>
    <t>Xmin</t>
  </si>
  <si>
    <t>razredi</t>
  </si>
  <si>
    <t>apsolutna učestanost</t>
  </si>
  <si>
    <t>i=3</t>
  </si>
  <si>
    <t>SUMIFS($F$2:$F$20;$E$2:$E$20;"&gt;=" &amp; I2;$E$2:$E$20;"&lt;=" &amp; J2)</t>
  </si>
  <si>
    <t>i=5</t>
  </si>
  <si>
    <t>2 decimale</t>
  </si>
  <si>
    <t>1 decimala</t>
  </si>
  <si>
    <t>ceo broj</t>
  </si>
  <si>
    <t>egzaktna donja granica</t>
  </si>
  <si>
    <t>egzaktna gornja granica</t>
  </si>
  <si>
    <t>apsolutne fr.</t>
  </si>
  <si>
    <t>54,5-59,5</t>
  </si>
  <si>
    <t>59,5-64,5</t>
  </si>
  <si>
    <t>64,5-69,5</t>
  </si>
  <si>
    <t>69,5-74,5</t>
  </si>
  <si>
    <t>74,5-79,5</t>
  </si>
  <si>
    <t>79,5-84,5</t>
  </si>
  <si>
    <t>84,5-89,5</t>
  </si>
  <si>
    <t>89,5-94,5</t>
  </si>
  <si>
    <t>sredine intervala</t>
  </si>
  <si>
    <t>f</t>
  </si>
  <si>
    <t>X'</t>
  </si>
  <si>
    <t>f*X'</t>
  </si>
  <si>
    <t>IR</t>
  </si>
  <si>
    <t>fa</t>
  </si>
  <si>
    <t>fa,k</t>
  </si>
  <si>
    <t>fr</t>
  </si>
  <si>
    <t>fr,k</t>
  </si>
  <si>
    <t>X</t>
  </si>
  <si>
    <t>X-M</t>
  </si>
  <si>
    <t>R</t>
  </si>
  <si>
    <t>intervalni razredi</t>
  </si>
  <si>
    <t>M</t>
  </si>
  <si>
    <t>fa*X'</t>
  </si>
  <si>
    <t>aritmetička sredina</t>
  </si>
  <si>
    <t>aps. frekv.</t>
  </si>
  <si>
    <t>Naći relativne frekvencije za intervalne razrede dužine 5 i 10</t>
  </si>
  <si>
    <t>uzorak</t>
  </si>
  <si>
    <t>intervalni razredi dužine
i = 5</t>
  </si>
  <si>
    <t>mere (intervalni razredi dužine i=1)</t>
  </si>
  <si>
    <t>intervalni razredi dužine
i = 10</t>
  </si>
  <si>
    <t>sirove mere</t>
  </si>
  <si>
    <t>fr, %</t>
  </si>
  <si>
    <t>fa, k</t>
  </si>
  <si>
    <t>fr, k</t>
  </si>
  <si>
    <t>fr, k %</t>
  </si>
  <si>
    <t>veličina uzorka</t>
  </si>
  <si>
    <t>jedinična distribucija frekvencija (i = 1)</t>
  </si>
  <si>
    <t>IR (i = 5)</t>
  </si>
  <si>
    <t>D</t>
  </si>
  <si>
    <t>G</t>
  </si>
  <si>
    <t>relativne učestanosti (%)</t>
  </si>
  <si>
    <t>kumulativna apsolutna učestanost</t>
  </si>
  <si>
    <t>kumulativna relativna učestanost</t>
  </si>
  <si>
    <t>kumulativne relativne učestanosti (%)</t>
  </si>
  <si>
    <t>distribucija frekvencija (i = 5)</t>
  </si>
  <si>
    <t>Intervalni razred</t>
  </si>
  <si>
    <t>IR (i = 10)</t>
  </si>
  <si>
    <t>ED</t>
  </si>
  <si>
    <t>EG</t>
  </si>
  <si>
    <t>Egzaktne granice IR</t>
  </si>
  <si>
    <t>d</t>
  </si>
  <si>
    <t>PAS</t>
  </si>
  <si>
    <t>f*d</t>
  </si>
  <si>
    <t>73+(200/100)*5</t>
  </si>
  <si>
    <t>|X-M|</t>
  </si>
  <si>
    <t>PO</t>
  </si>
  <si>
    <t>distribucija frekvencija (i = 10)</t>
  </si>
  <si>
    <t>f*|X-M|</t>
  </si>
  <si>
    <t>f*d^2</t>
  </si>
  <si>
    <t>standardna devijacija</t>
  </si>
  <si>
    <t>D'</t>
  </si>
  <si>
    <t>G'</t>
  </si>
  <si>
    <t>F</t>
  </si>
  <si>
    <t>i</t>
  </si>
  <si>
    <t>PR(x)=100*(F+f*(X-D')/i)/N</t>
  </si>
  <si>
    <t>f,%</t>
  </si>
  <si>
    <t>F,%</t>
  </si>
  <si>
    <t>100*(5,61% + 12,63%*(84-79,5)/10)</t>
  </si>
  <si>
    <t>100*(52,98% + 10,53%*(115-109,5)/10)</t>
  </si>
  <si>
    <t>PR(x)=100*(F+f*(X-D')/i)</t>
  </si>
  <si>
    <t>100*(16 + 36*(84-79,5)/10)/285</t>
  </si>
  <si>
    <t>100*(151 + 30*(115-109,5)/10)/285</t>
  </si>
  <si>
    <t>PR</t>
  </si>
  <si>
    <t>119,5+(75%*285-181)*10/40</t>
  </si>
  <si>
    <t>Q3=P75</t>
  </si>
  <si>
    <t>Q2=P50</t>
  </si>
  <si>
    <t>Q1=P25</t>
  </si>
</sst>
</file>

<file path=xl/styles.xml><?xml version="1.0" encoding="utf-8"?>
<styleSheet xmlns="http://schemas.openxmlformats.org/spreadsheetml/2006/main">
  <numFmts count="2">
    <numFmt numFmtId="164" formatCode="0.0"/>
    <numFmt numFmtId="165" formatCode="0.000"/>
  </numFmts>
  <fonts count="2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38"/>
    </font>
    <font>
      <sz val="8"/>
      <name val="Calibri"/>
      <family val="2"/>
    </font>
    <font>
      <sz val="8"/>
      <color indexed="81"/>
      <name val="Tahoma"/>
    </font>
    <font>
      <b/>
      <sz val="8"/>
      <color indexed="81"/>
      <name val="Tahoma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color indexed="81"/>
      <name val="Symbol"/>
      <family val="1"/>
      <charset val="2"/>
    </font>
    <font>
      <sz val="11.7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1"/>
      <color rgb="FF00B05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2">
    <xf numFmtId="0" fontId="0" fillId="0" borderId="0" xfId="0"/>
    <xf numFmtId="10" fontId="0" fillId="0" borderId="0" xfId="0" applyNumberFormat="1"/>
    <xf numFmtId="49" fontId="0" fillId="0" borderId="0" xfId="0" applyNumberFormat="1"/>
    <xf numFmtId="49" fontId="4" fillId="0" borderId="0" xfId="0" applyNumberFormat="1" applyFont="1"/>
    <xf numFmtId="0" fontId="0" fillId="0" borderId="0" xfId="0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49" fontId="0" fillId="0" borderId="1" xfId="0" applyNumberFormat="1" applyBorder="1"/>
    <xf numFmtId="10" fontId="0" fillId="0" borderId="1" xfId="0" applyNumberFormat="1" applyBorder="1"/>
    <xf numFmtId="0" fontId="4" fillId="0" borderId="0" xfId="0" applyFont="1"/>
    <xf numFmtId="2" fontId="0" fillId="0" borderId="0" xfId="0" applyNumberFormat="1"/>
    <xf numFmtId="2" fontId="0" fillId="0" borderId="1" xfId="0" applyNumberFormat="1" applyBorder="1"/>
    <xf numFmtId="10" fontId="0" fillId="0" borderId="2" xfId="0" applyNumberFormat="1" applyFill="1" applyBorder="1"/>
    <xf numFmtId="0" fontId="4" fillId="0" borderId="1" xfId="0" applyFont="1" applyBorder="1"/>
    <xf numFmtId="164" fontId="0" fillId="0" borderId="1" xfId="0" applyNumberFormat="1" applyBorder="1"/>
    <xf numFmtId="165" fontId="0" fillId="0" borderId="1" xfId="0" applyNumberFormat="1" applyBorder="1"/>
    <xf numFmtId="2" fontId="0" fillId="0" borderId="0" xfId="0" applyNumberFormat="1" applyBorder="1"/>
    <xf numFmtId="165" fontId="0" fillId="0" borderId="0" xfId="0" applyNumberFormat="1" applyBorder="1"/>
    <xf numFmtId="0" fontId="0" fillId="0" borderId="1" xfId="0" applyFill="1" applyBorder="1"/>
    <xf numFmtId="0" fontId="2" fillId="0" borderId="0" xfId="0" applyFont="1"/>
    <xf numFmtId="0" fontId="2" fillId="0" borderId="2" xfId="0" applyFont="1" applyFill="1" applyBorder="1"/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2" fillId="0" borderId="1" xfId="0" applyFont="1" applyFill="1" applyBorder="1"/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3" fillId="0" borderId="0" xfId="0" applyFont="1"/>
    <xf numFmtId="49" fontId="4" fillId="0" borderId="1" xfId="0" applyNumberFormat="1" applyFont="1" applyBorder="1"/>
    <xf numFmtId="0" fontId="3" fillId="0" borderId="2" xfId="0" applyFont="1" applyFill="1" applyBorder="1"/>
    <xf numFmtId="0" fontId="3" fillId="0" borderId="0" xfId="0" applyFont="1" applyAlignment="1">
      <alignment horizontal="center"/>
    </xf>
    <xf numFmtId="0" fontId="3" fillId="0" borderId="1" xfId="0" applyFont="1" applyFill="1" applyBorder="1"/>
    <xf numFmtId="10" fontId="8" fillId="0" borderId="1" xfId="1" applyNumberFormat="1" applyFont="1" applyBorder="1"/>
    <xf numFmtId="0" fontId="10" fillId="0" borderId="3" xfId="0" applyFont="1" applyBorder="1" applyAlignment="1">
      <alignment horizontal="center" wrapText="1"/>
    </xf>
    <xf numFmtId="0" fontId="10" fillId="0" borderId="0" xfId="0" applyFont="1" applyAlignment="1">
      <alignment wrapText="1"/>
    </xf>
    <xf numFmtId="0" fontId="10" fillId="0" borderId="1" xfId="0" applyFont="1" applyBorder="1"/>
    <xf numFmtId="0" fontId="0" fillId="0" borderId="1" xfId="0" applyNumberFormat="1" applyBorder="1"/>
    <xf numFmtId="0" fontId="10" fillId="0" borderId="1" xfId="0" applyFont="1" applyFill="1" applyBorder="1"/>
    <xf numFmtId="0" fontId="10" fillId="0" borderId="0" xfId="0" applyFont="1" applyBorder="1" applyAlignment="1">
      <alignment horizontal="center" wrapText="1"/>
    </xf>
    <xf numFmtId="0" fontId="9" fillId="0" borderId="1" xfId="0" applyFont="1" applyBorder="1"/>
    <xf numFmtId="0" fontId="9" fillId="0" borderId="1" xfId="0" applyFont="1" applyFill="1" applyBorder="1"/>
    <xf numFmtId="10" fontId="9" fillId="0" borderId="1" xfId="1" applyNumberFormat="1" applyFont="1" applyFill="1" applyBorder="1"/>
    <xf numFmtId="0" fontId="9" fillId="0" borderId="1" xfId="0" applyNumberFormat="1" applyFont="1" applyBorder="1"/>
    <xf numFmtId="10" fontId="9" fillId="0" borderId="1" xfId="0" applyNumberFormat="1" applyFont="1" applyBorder="1"/>
    <xf numFmtId="0" fontId="11" fillId="0" borderId="1" xfId="0" applyFont="1" applyBorder="1"/>
    <xf numFmtId="10" fontId="9" fillId="0" borderId="1" xfId="1" applyNumberFormat="1" applyFont="1" applyBorder="1"/>
    <xf numFmtId="0" fontId="9" fillId="0" borderId="0" xfId="0" applyFont="1"/>
    <xf numFmtId="0" fontId="0" fillId="0" borderId="6" xfId="0" applyFill="1" applyBorder="1"/>
    <xf numFmtId="0" fontId="12" fillId="0" borderId="1" xfId="0" applyFont="1" applyBorder="1"/>
    <xf numFmtId="0" fontId="13" fillId="0" borderId="1" xfId="0" applyFont="1" applyBorder="1"/>
    <xf numFmtId="0" fontId="13" fillId="0" borderId="0" xfId="0" applyFont="1"/>
    <xf numFmtId="0" fontId="10" fillId="0" borderId="0" xfId="0" applyFont="1"/>
    <xf numFmtId="0" fontId="2" fillId="0" borderId="0" xfId="0" applyFont="1" applyBorder="1" applyAlignment="1">
      <alignment wrapText="1"/>
    </xf>
    <xf numFmtId="0" fontId="2" fillId="0" borderId="0" xfId="0" applyFont="1" applyAlignment="1"/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0" fillId="0" borderId="3" xfId="0" applyBorder="1"/>
    <xf numFmtId="10" fontId="9" fillId="0" borderId="0" xfId="0" applyNumberFormat="1" applyFont="1"/>
    <xf numFmtId="0" fontId="20" fillId="0" borderId="1" xfId="0" applyFont="1" applyBorder="1"/>
    <xf numFmtId="10" fontId="20" fillId="0" borderId="0" xfId="0" applyNumberFormat="1" applyFont="1"/>
    <xf numFmtId="10" fontId="20" fillId="0" borderId="1" xfId="0" applyNumberFormat="1" applyFont="1" applyBorder="1"/>
    <xf numFmtId="0" fontId="20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>
        <c:manualLayout>
          <c:xMode val="edge"/>
          <c:yMode val="edge"/>
          <c:x val="0.72257625563794803"/>
          <c:y val="0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109570793041073"/>
          <c:y val="0.20204131965810265"/>
          <c:w val="0.61581179013779563"/>
          <c:h val="0.56122588793917405"/>
        </c:manualLayout>
      </c:layout>
      <c:lineChart>
        <c:grouping val="stacked"/>
        <c:ser>
          <c:idx val="0"/>
          <c:order val="0"/>
          <c:tx>
            <c:strRef>
              <c:f>'Poligon frekv.'!$H$1</c:f>
              <c:strCache>
                <c:ptCount val="1"/>
                <c:pt idx="0">
                  <c:v>apsolutne fr.</c:v>
                </c:pt>
              </c:strCache>
            </c:strRef>
          </c:tx>
          <c:cat>
            <c:strRef>
              <c:f>'Poligon frekv.'!$G$2:$G$12</c:f>
              <c:strCache>
                <c:ptCount val="11"/>
                <c:pt idx="0">
                  <c:v>56,5-59,5</c:v>
                </c:pt>
                <c:pt idx="1">
                  <c:v>59,5-62,5</c:v>
                </c:pt>
                <c:pt idx="2">
                  <c:v>62,5-65,5</c:v>
                </c:pt>
                <c:pt idx="3">
                  <c:v>65,5-68,5</c:v>
                </c:pt>
                <c:pt idx="4">
                  <c:v>68,5-71,5</c:v>
                </c:pt>
                <c:pt idx="5">
                  <c:v>71,5-74,5</c:v>
                </c:pt>
                <c:pt idx="6">
                  <c:v>74,5-77,5</c:v>
                </c:pt>
                <c:pt idx="7">
                  <c:v>77,5-80,5</c:v>
                </c:pt>
                <c:pt idx="8">
                  <c:v>80,5-83,5</c:v>
                </c:pt>
                <c:pt idx="9">
                  <c:v>83,5-86,5</c:v>
                </c:pt>
                <c:pt idx="10">
                  <c:v>86,5-89,5</c:v>
                </c:pt>
              </c:strCache>
            </c:strRef>
          </c:cat>
          <c:val>
            <c:numRef>
              <c:f>'Poligon frekv.'!$H$2:$H$12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5</c:v>
                </c:pt>
                <c:pt idx="6">
                  <c:v>4</c:v>
                </c:pt>
                <c:pt idx="7">
                  <c:v>1</c:v>
                </c:pt>
                <c:pt idx="8">
                  <c:v>3</c:v>
                </c:pt>
                <c:pt idx="9">
                  <c:v>2</c:v>
                </c:pt>
                <c:pt idx="10">
                  <c:v>0</c:v>
                </c:pt>
              </c:numCache>
            </c:numRef>
          </c:val>
        </c:ser>
        <c:marker val="1"/>
        <c:axId val="85903616"/>
        <c:axId val="95432704"/>
      </c:lineChart>
      <c:catAx>
        <c:axId val="85903616"/>
        <c:scaling>
          <c:orientation val="minMax"/>
        </c:scaling>
        <c:axPos val="b"/>
        <c:numFmt formatCode="General" sourceLinked="1"/>
        <c:tickLblPos val="nextTo"/>
        <c:crossAx val="95432704"/>
        <c:crosses val="autoZero"/>
        <c:auto val="1"/>
        <c:lblAlgn val="ctr"/>
        <c:lblOffset val="100"/>
      </c:catAx>
      <c:valAx>
        <c:axId val="95432704"/>
        <c:scaling>
          <c:orientation val="minMax"/>
        </c:scaling>
        <c:axPos val="l"/>
        <c:majorGridlines/>
        <c:numFmt formatCode="General" sourceLinked="1"/>
        <c:tickLblPos val="nextTo"/>
        <c:crossAx val="859036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589502768464645"/>
          <c:y val="0.51836863249236698"/>
          <c:w val="0.22746207694911921"/>
          <c:h val="7.5510525470030579E-2"/>
        </c:manualLayout>
      </c:layout>
    </c:legend>
    <c:plotVisOnly val="1"/>
    <c:dispBlanksAs val="zero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smoothMarker"/>
        <c:ser>
          <c:idx val="0"/>
          <c:order val="0"/>
          <c:xVal>
            <c:strRef>
              <c:f>Ogiva!$J$2:$J$9</c:f>
              <c:strCache>
                <c:ptCount val="8"/>
                <c:pt idx="0">
                  <c:v>54,5-59,5</c:v>
                </c:pt>
                <c:pt idx="1">
                  <c:v>59,5-64,5</c:v>
                </c:pt>
                <c:pt idx="2">
                  <c:v>64,5-69,5</c:v>
                </c:pt>
                <c:pt idx="3">
                  <c:v>69,5-74,5</c:v>
                </c:pt>
                <c:pt idx="4">
                  <c:v>74,5-79,5</c:v>
                </c:pt>
                <c:pt idx="5">
                  <c:v>79,5-84,5</c:v>
                </c:pt>
                <c:pt idx="6">
                  <c:v>84,5-89,5</c:v>
                </c:pt>
                <c:pt idx="7">
                  <c:v>89,5-94,5</c:v>
                </c:pt>
              </c:strCache>
            </c:strRef>
          </c:xVal>
          <c:yVal>
            <c:numRef>
              <c:f>Ogiva!$K$2:$K$9</c:f>
              <c:numCache>
                <c:formatCode>0.00%</c:formatCode>
                <c:ptCount val="8"/>
                <c:pt idx="0">
                  <c:v>0</c:v>
                </c:pt>
                <c:pt idx="1">
                  <c:v>0.12</c:v>
                </c:pt>
                <c:pt idx="2">
                  <c:v>0.32</c:v>
                </c:pt>
                <c:pt idx="3">
                  <c:v>0.60000000000000009</c:v>
                </c:pt>
                <c:pt idx="4">
                  <c:v>0.8</c:v>
                </c:pt>
                <c:pt idx="5">
                  <c:v>0.96000000000000008</c:v>
                </c:pt>
                <c:pt idx="6">
                  <c:v>1</c:v>
                </c:pt>
                <c:pt idx="7">
                  <c:v>1</c:v>
                </c:pt>
              </c:numCache>
            </c:numRef>
          </c:yVal>
          <c:smooth val="1"/>
        </c:ser>
        <c:axId val="98391552"/>
        <c:axId val="98393088"/>
      </c:scatterChart>
      <c:valAx>
        <c:axId val="98391552"/>
        <c:scaling>
          <c:orientation val="minMax"/>
        </c:scaling>
        <c:axPos val="b"/>
        <c:numFmt formatCode="General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98393088"/>
        <c:crosses val="autoZero"/>
        <c:crossBetween val="midCat"/>
      </c:valAx>
      <c:valAx>
        <c:axId val="98393088"/>
        <c:scaling>
          <c:orientation val="minMax"/>
        </c:scaling>
        <c:axPos val="l"/>
        <c:majorGridlines/>
        <c:numFmt formatCode="0.00%" sourceLinked="1"/>
        <c:tickLblPos val="nextTo"/>
        <c:crossAx val="98391552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75780018782055913"/>
          <c:y val="0.44027518744457284"/>
          <c:w val="0.21651433937730266"/>
          <c:h val="0.12628040095670634"/>
        </c:manualLayout>
      </c:layout>
    </c:legend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Poligon</a:t>
            </a:r>
            <a:r>
              <a:rPr lang="en-US" baseline="0"/>
              <a:t> frekvencija (i = 5)</a:t>
            </a:r>
            <a:endParaRPr lang="en-US"/>
          </a:p>
        </c:rich>
      </c:tx>
      <c:layout/>
    </c:title>
    <c:plotArea>
      <c:layout/>
      <c:lineChart>
        <c:grouping val="stacked"/>
        <c:ser>
          <c:idx val="0"/>
          <c:order val="0"/>
          <c:cat>
            <c:strRef>
              <c:f>'Zadatak 22'!$V$4:$V$14</c:f>
              <c:strCache>
                <c:ptCount val="11"/>
                <c:pt idx="0">
                  <c:v>11,5-16,5</c:v>
                </c:pt>
                <c:pt idx="1">
                  <c:v>16,5-21,5</c:v>
                </c:pt>
                <c:pt idx="2">
                  <c:v>21,5-26,5</c:v>
                </c:pt>
                <c:pt idx="3">
                  <c:v>26,5-31,5</c:v>
                </c:pt>
                <c:pt idx="4">
                  <c:v>31,5-36,5</c:v>
                </c:pt>
                <c:pt idx="5">
                  <c:v>36,5-41,5</c:v>
                </c:pt>
                <c:pt idx="6">
                  <c:v>41,5-46,5</c:v>
                </c:pt>
                <c:pt idx="7">
                  <c:v>46,5-51,5</c:v>
                </c:pt>
                <c:pt idx="8">
                  <c:v>51,5-56,5</c:v>
                </c:pt>
                <c:pt idx="9">
                  <c:v>56,5-61,5</c:v>
                </c:pt>
                <c:pt idx="10">
                  <c:v>61,5-66,5</c:v>
                </c:pt>
              </c:strCache>
            </c:strRef>
          </c:cat>
          <c:val>
            <c:numRef>
              <c:f>'Zadatak 22'!$W$4:$W$14</c:f>
              <c:numCache>
                <c:formatCode>General</c:formatCode>
                <c:ptCount val="11"/>
                <c:pt idx="0">
                  <c:v>0</c:v>
                </c:pt>
                <c:pt idx="1">
                  <c:v>5</c:v>
                </c:pt>
                <c:pt idx="2">
                  <c:v>4</c:v>
                </c:pt>
                <c:pt idx="3">
                  <c:v>11</c:v>
                </c:pt>
                <c:pt idx="4">
                  <c:v>12</c:v>
                </c:pt>
                <c:pt idx="5">
                  <c:v>8</c:v>
                </c:pt>
                <c:pt idx="6">
                  <c:v>6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</c:numCache>
            </c:numRef>
          </c:val>
        </c:ser>
        <c:marker val="1"/>
        <c:axId val="98498048"/>
        <c:axId val="98499584"/>
      </c:lineChart>
      <c:catAx>
        <c:axId val="98498048"/>
        <c:scaling>
          <c:orientation val="minMax"/>
        </c:scaling>
        <c:axPos val="b"/>
        <c:numFmt formatCode="General" sourceLinked="1"/>
        <c:majorTickMark val="none"/>
        <c:tickLblPos val="nextTo"/>
        <c:crossAx val="98499584"/>
        <c:crosses val="autoZero"/>
        <c:auto val="1"/>
        <c:lblAlgn val="ctr"/>
        <c:lblOffset val="100"/>
      </c:catAx>
      <c:valAx>
        <c:axId val="98499584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Apsolutne f</a:t>
                </a:r>
              </a:p>
              <a:p>
                <a:pPr>
                  <a:defRPr/>
                </a:pPr>
                <a:r>
                  <a:rPr lang="en-US"/>
                  <a:t>rekvencije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98498048"/>
        <c:crosses val="autoZero"/>
        <c:crossBetween val="between"/>
      </c:valAx>
    </c:plotArea>
    <c:legend>
      <c:legendPos val="r"/>
      <c:layout/>
    </c:legend>
    <c:plotVisOnly val="1"/>
    <c:dispBlanksAs val="zero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107950</xdr:colOff>
      <xdr:row>0</xdr:row>
      <xdr:rowOff>0</xdr:rowOff>
    </xdr:from>
    <xdr:to>
      <xdr:col>15</xdr:col>
      <xdr:colOff>419100</xdr:colOff>
      <xdr:row>14</xdr:row>
      <xdr:rowOff>165100</xdr:rowOff>
    </xdr:to>
    <xdr:graphicFrame macro="">
      <xdr:nvGraphicFramePr>
        <xdr:cNvPr id="6186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0</xdr:row>
      <xdr:rowOff>355600</xdr:rowOff>
    </xdr:from>
    <xdr:to>
      <xdr:col>16</xdr:col>
      <xdr:colOff>508000</xdr:colOff>
      <xdr:row>10</xdr:row>
      <xdr:rowOff>6350</xdr:rowOff>
    </xdr:to>
    <xdr:graphicFrame macro="">
      <xdr:nvGraphicFramePr>
        <xdr:cNvPr id="1130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431800</xdr:colOff>
      <xdr:row>17</xdr:row>
      <xdr:rowOff>146050</xdr:rowOff>
    </xdr:from>
    <xdr:to>
      <xdr:col>25</xdr:col>
      <xdr:colOff>488950</xdr:colOff>
      <xdr:row>34</xdr:row>
      <xdr:rowOff>50800</xdr:rowOff>
    </xdr:to>
    <xdr:graphicFrame macro="">
      <xdr:nvGraphicFramePr>
        <xdr:cNvPr id="27661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6"/>
  <sheetViews>
    <sheetView zoomScale="130" zoomScaleNormal="130" workbookViewId="0">
      <selection activeCell="E3" sqref="E3"/>
    </sheetView>
  </sheetViews>
  <sheetFormatPr defaultRowHeight="14.5"/>
  <cols>
    <col min="1" max="1" width="14.453125" customWidth="1"/>
    <col min="2" max="2" width="14.81640625" customWidth="1"/>
    <col min="3" max="3" width="23.453125" customWidth="1"/>
    <col min="4" max="4" width="13.7265625" customWidth="1"/>
    <col min="5" max="5" width="17.54296875" customWidth="1"/>
  </cols>
  <sheetData>
    <row r="1" spans="1:5" ht="29">
      <c r="A1" s="24" t="s">
        <v>8</v>
      </c>
      <c r="B1" s="25" t="s">
        <v>9</v>
      </c>
      <c r="C1" s="25" t="s">
        <v>13</v>
      </c>
      <c r="D1" s="25" t="s">
        <v>11</v>
      </c>
      <c r="E1" s="25" t="s">
        <v>12</v>
      </c>
    </row>
    <row r="2" spans="1:5">
      <c r="A2" s="24" t="s">
        <v>84</v>
      </c>
      <c r="B2" s="25" t="s">
        <v>85</v>
      </c>
      <c r="C2" s="25" t="s">
        <v>86</v>
      </c>
      <c r="D2" s="25" t="s">
        <v>87</v>
      </c>
      <c r="E2" s="25" t="s">
        <v>88</v>
      </c>
    </row>
    <row r="3" spans="1:5">
      <c r="A3" s="7" t="s">
        <v>4</v>
      </c>
      <c r="B3" s="5">
        <v>5</v>
      </c>
      <c r="C3" s="5">
        <f>SUM($B$3:B3)</f>
        <v>5</v>
      </c>
      <c r="D3" s="8">
        <f>B3/$B$8</f>
        <v>8.0645161290322578E-2</v>
      </c>
      <c r="E3" s="8">
        <f>SUM($D$3:D3)</f>
        <v>8.0645161290322578E-2</v>
      </c>
    </row>
    <row r="4" spans="1:5">
      <c r="A4" s="7" t="s">
        <v>5</v>
      </c>
      <c r="B4" s="5">
        <v>14</v>
      </c>
      <c r="C4" s="5">
        <f>SUM($B$3:B4)</f>
        <v>19</v>
      </c>
      <c r="D4" s="8">
        <f>B4/$B$8</f>
        <v>0.22580645161290322</v>
      </c>
      <c r="E4" s="8">
        <f>SUM($D$3:D4)</f>
        <v>0.30645161290322581</v>
      </c>
    </row>
    <row r="5" spans="1:5">
      <c r="A5" s="7" t="s">
        <v>6</v>
      </c>
      <c r="B5" s="5">
        <v>26</v>
      </c>
      <c r="C5" s="5">
        <f>SUM($B$3:B5)</f>
        <v>45</v>
      </c>
      <c r="D5" s="8">
        <f>B5/$B$8</f>
        <v>0.41935483870967744</v>
      </c>
      <c r="E5" s="8">
        <f>SUM($D$3:D5)</f>
        <v>0.72580645161290325</v>
      </c>
    </row>
    <row r="6" spans="1:5">
      <c r="A6" s="7" t="s">
        <v>7</v>
      </c>
      <c r="B6" s="5">
        <v>17</v>
      </c>
      <c r="C6" s="5">
        <f>SUM($B$3:B6)</f>
        <v>62</v>
      </c>
      <c r="D6" s="8">
        <f>B6/$B$8</f>
        <v>0.27419354838709675</v>
      </c>
      <c r="E6" s="8">
        <f>SUM($D$3:D6)</f>
        <v>1</v>
      </c>
    </row>
    <row r="7" spans="1:5">
      <c r="A7" s="2"/>
    </row>
    <row r="8" spans="1:5">
      <c r="A8" s="3" t="s">
        <v>10</v>
      </c>
      <c r="B8">
        <f>SUM(B3:B6)</f>
        <v>62</v>
      </c>
      <c r="D8" s="1">
        <f>SUM(D3:D6)</f>
        <v>1</v>
      </c>
    </row>
    <row r="9" spans="1:5">
      <c r="A9" s="2"/>
    </row>
    <row r="10" spans="1:5">
      <c r="A10" s="2"/>
    </row>
    <row r="11" spans="1:5">
      <c r="A11" s="2"/>
    </row>
    <row r="12" spans="1:5">
      <c r="A12" s="2"/>
    </row>
    <row r="13" spans="1:5">
      <c r="A13" s="2"/>
    </row>
    <row r="14" spans="1:5">
      <c r="A14" s="2"/>
    </row>
    <row r="15" spans="1:5">
      <c r="A15" s="2"/>
    </row>
    <row r="16" spans="1:5">
      <c r="A16" s="2"/>
    </row>
  </sheetData>
  <phoneticPr fontId="5" type="noConversion"/>
  <pageMargins left="0.7" right="0.7" top="0.75" bottom="0.75" header="0.3" footer="0.3"/>
  <pageSetup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T133"/>
  <sheetViews>
    <sheetView topLeftCell="J43" zoomScale="145" zoomScaleNormal="145" workbookViewId="0">
      <selection activeCell="J43" sqref="J43"/>
    </sheetView>
  </sheetViews>
  <sheetFormatPr defaultRowHeight="14.5"/>
  <cols>
    <col min="2" max="2" width="11.1796875" customWidth="1"/>
    <col min="3" max="3" width="16.1796875" customWidth="1"/>
    <col min="4" max="4" width="8.7265625" customWidth="1"/>
    <col min="5" max="6" width="14.7265625" customWidth="1"/>
    <col min="7" max="7" width="13.54296875" customWidth="1"/>
    <col min="10" max="10" width="9" customWidth="1"/>
    <col min="12" max="12" width="9.7265625" customWidth="1"/>
    <col min="15" max="15" width="12.1796875" customWidth="1"/>
    <col min="18" max="18" width="10.81640625" customWidth="1"/>
  </cols>
  <sheetData>
    <row r="1" spans="1:20">
      <c r="A1" s="5" t="s">
        <v>89</v>
      </c>
      <c r="B1" s="5" t="s">
        <v>90</v>
      </c>
      <c r="H1" s="5" t="s">
        <v>89</v>
      </c>
      <c r="I1" s="5" t="s">
        <v>85</v>
      </c>
      <c r="J1" s="5" t="s">
        <v>87</v>
      </c>
      <c r="L1" s="5" t="s">
        <v>84</v>
      </c>
      <c r="M1" s="5" t="s">
        <v>81</v>
      </c>
      <c r="N1" s="5" t="s">
        <v>82</v>
      </c>
      <c r="O1" s="5" t="s">
        <v>83</v>
      </c>
      <c r="Q1" s="5" t="s">
        <v>84</v>
      </c>
      <c r="R1" s="5" t="s">
        <v>85</v>
      </c>
      <c r="S1" s="5" t="s">
        <v>82</v>
      </c>
      <c r="T1" s="5" t="s">
        <v>94</v>
      </c>
    </row>
    <row r="2" spans="1:20" ht="29">
      <c r="A2" s="5" t="s">
        <v>0</v>
      </c>
      <c r="B2" s="5"/>
      <c r="D2" s="24" t="s">
        <v>93</v>
      </c>
      <c r="E2" s="25" t="s">
        <v>95</v>
      </c>
      <c r="F2" s="5">
        <f>AVERAGE(A3:A102)</f>
        <v>82.99</v>
      </c>
      <c r="H2" s="5" t="s">
        <v>0</v>
      </c>
      <c r="I2" s="5" t="s">
        <v>2</v>
      </c>
      <c r="J2" s="5" t="s">
        <v>3</v>
      </c>
      <c r="L2" s="6" t="s">
        <v>92</v>
      </c>
      <c r="M2" s="5" t="s">
        <v>1</v>
      </c>
      <c r="N2" s="6" t="s">
        <v>80</v>
      </c>
      <c r="O2" s="5"/>
      <c r="Q2" s="5" t="s">
        <v>61</v>
      </c>
      <c r="R2" s="5" t="s">
        <v>1</v>
      </c>
      <c r="S2" s="6" t="s">
        <v>80</v>
      </c>
      <c r="T2" s="5"/>
    </row>
    <row r="3" spans="1:20">
      <c r="A3" s="5">
        <v>63</v>
      </c>
      <c r="B3" s="5">
        <f t="shared" ref="B3:B34" si="0">A3-$F$2</f>
        <v>-19.989999999999995</v>
      </c>
      <c r="D3" s="24" t="s">
        <v>60</v>
      </c>
      <c r="E3" s="24" t="s">
        <v>30</v>
      </c>
      <c r="F3" s="5">
        <f>MIN(A3:A102)</f>
        <v>46</v>
      </c>
      <c r="H3" s="5">
        <v>46</v>
      </c>
      <c r="I3" s="5">
        <f t="array" ref="I3:I41">FREQUENCY(A3:A102,H3:H41)</f>
        <v>1</v>
      </c>
      <c r="J3" s="8">
        <f t="shared" ref="J3:J41" si="1">I3/SUM($I$3:$I$41)</f>
        <v>0.01</v>
      </c>
      <c r="L3" s="7" t="s">
        <v>34</v>
      </c>
      <c r="M3" s="5">
        <v>2</v>
      </c>
      <c r="N3" s="5">
        <v>48</v>
      </c>
      <c r="O3" s="5">
        <f t="shared" ref="O3:O15" si="2">N3*M3</f>
        <v>96</v>
      </c>
      <c r="Q3" s="5" t="s">
        <v>46</v>
      </c>
      <c r="R3" s="5">
        <v>2</v>
      </c>
      <c r="S3" s="5">
        <v>50.5</v>
      </c>
      <c r="T3" s="5">
        <f t="shared" ref="T3:T9" si="3">R3*S3</f>
        <v>101</v>
      </c>
    </row>
    <row r="4" spans="1:20">
      <c r="A4" s="5">
        <v>78</v>
      </c>
      <c r="B4" s="5">
        <f t="shared" si="0"/>
        <v>-4.9899999999999949</v>
      </c>
      <c r="D4" s="24" t="s">
        <v>59</v>
      </c>
      <c r="E4" s="24" t="s">
        <v>31</v>
      </c>
      <c r="F4" s="5">
        <f>MAX(A3:A102)</f>
        <v>110</v>
      </c>
      <c r="H4" s="5">
        <v>50</v>
      </c>
      <c r="I4" s="5">
        <v>1</v>
      </c>
      <c r="J4" s="8">
        <f t="shared" si="1"/>
        <v>0.01</v>
      </c>
      <c r="L4" s="7" t="s">
        <v>33</v>
      </c>
      <c r="M4" s="5">
        <v>0</v>
      </c>
      <c r="N4" s="5">
        <v>53</v>
      </c>
      <c r="O4" s="5">
        <f t="shared" si="2"/>
        <v>0</v>
      </c>
      <c r="Q4" s="5" t="s">
        <v>47</v>
      </c>
      <c r="R4" s="5">
        <v>5</v>
      </c>
      <c r="S4" s="5">
        <v>60.5</v>
      </c>
      <c r="T4" s="5">
        <f t="shared" si="3"/>
        <v>302.5</v>
      </c>
    </row>
    <row r="5" spans="1:20">
      <c r="A5" s="5">
        <v>46</v>
      </c>
      <c r="B5" s="5">
        <f t="shared" si="0"/>
        <v>-36.989999999999995</v>
      </c>
      <c r="D5" s="24" t="s">
        <v>91</v>
      </c>
      <c r="E5" s="24" t="s">
        <v>32</v>
      </c>
      <c r="F5" s="5">
        <f>F4-F3</f>
        <v>64</v>
      </c>
      <c r="H5" s="5">
        <v>56</v>
      </c>
      <c r="I5" s="5">
        <v>1</v>
      </c>
      <c r="J5" s="8">
        <f t="shared" si="1"/>
        <v>0.01</v>
      </c>
      <c r="L5" s="7" t="s">
        <v>35</v>
      </c>
      <c r="M5" s="5">
        <v>2</v>
      </c>
      <c r="N5" s="5">
        <v>58</v>
      </c>
      <c r="O5" s="5">
        <f t="shared" si="2"/>
        <v>116</v>
      </c>
      <c r="Q5" s="5" t="s">
        <v>48</v>
      </c>
      <c r="R5" s="5">
        <v>19</v>
      </c>
      <c r="S5" s="5">
        <v>70.5</v>
      </c>
      <c r="T5" s="5">
        <f t="shared" si="3"/>
        <v>1339.5</v>
      </c>
    </row>
    <row r="6" spans="1:20">
      <c r="A6" s="5">
        <v>82</v>
      </c>
      <c r="B6" s="5">
        <f t="shared" si="0"/>
        <v>-0.98999999999999488</v>
      </c>
      <c r="H6" s="5">
        <v>58</v>
      </c>
      <c r="I6" s="5">
        <v>1</v>
      </c>
      <c r="J6" s="8">
        <f t="shared" si="1"/>
        <v>0.01</v>
      </c>
      <c r="L6" s="7" t="s">
        <v>36</v>
      </c>
      <c r="M6" s="5">
        <v>3</v>
      </c>
      <c r="N6" s="5">
        <v>63</v>
      </c>
      <c r="O6" s="5">
        <f t="shared" si="2"/>
        <v>189</v>
      </c>
      <c r="Q6" s="5" t="s">
        <v>49</v>
      </c>
      <c r="R6" s="5">
        <v>33</v>
      </c>
      <c r="S6" s="5">
        <v>80.5</v>
      </c>
      <c r="T6" s="5">
        <f t="shared" si="3"/>
        <v>2656.5</v>
      </c>
    </row>
    <row r="7" spans="1:20">
      <c r="A7" s="5">
        <v>74</v>
      </c>
      <c r="B7" s="5">
        <f t="shared" si="0"/>
        <v>-8.9899999999999949</v>
      </c>
      <c r="H7" s="5">
        <v>63</v>
      </c>
      <c r="I7" s="5">
        <v>2</v>
      </c>
      <c r="J7" s="8">
        <f t="shared" si="1"/>
        <v>0.02</v>
      </c>
      <c r="L7" s="7" t="s">
        <v>37</v>
      </c>
      <c r="M7" s="5">
        <v>2</v>
      </c>
      <c r="N7" s="5">
        <v>68</v>
      </c>
      <c r="O7" s="5">
        <f t="shared" si="2"/>
        <v>136</v>
      </c>
      <c r="Q7" s="5" t="s">
        <v>50</v>
      </c>
      <c r="R7" s="5">
        <v>27</v>
      </c>
      <c r="S7" s="5">
        <v>90.5</v>
      </c>
      <c r="T7" s="5">
        <f t="shared" si="3"/>
        <v>2443.5</v>
      </c>
    </row>
    <row r="8" spans="1:20">
      <c r="A8" s="5">
        <v>103</v>
      </c>
      <c r="B8" s="5">
        <f t="shared" si="0"/>
        <v>20.010000000000005</v>
      </c>
      <c r="H8" s="5">
        <v>65</v>
      </c>
      <c r="I8" s="5">
        <v>1</v>
      </c>
      <c r="J8" s="8">
        <f t="shared" si="1"/>
        <v>0.01</v>
      </c>
      <c r="L8" s="7" t="s">
        <v>38</v>
      </c>
      <c r="M8" s="5">
        <v>17</v>
      </c>
      <c r="N8" s="5">
        <v>73</v>
      </c>
      <c r="O8" s="5">
        <f t="shared" si="2"/>
        <v>1241</v>
      </c>
      <c r="Q8" s="5" t="s">
        <v>51</v>
      </c>
      <c r="R8" s="5">
        <v>13</v>
      </c>
      <c r="S8" s="5">
        <v>100.5</v>
      </c>
      <c r="T8" s="5">
        <f t="shared" si="3"/>
        <v>1306.5</v>
      </c>
    </row>
    <row r="9" spans="1:20">
      <c r="A9" s="5">
        <v>78</v>
      </c>
      <c r="B9" s="5">
        <f t="shared" si="0"/>
        <v>-4.9899999999999949</v>
      </c>
      <c r="H9" s="5">
        <v>70</v>
      </c>
      <c r="I9" s="5">
        <v>2</v>
      </c>
      <c r="J9" s="8">
        <f t="shared" si="1"/>
        <v>0.02</v>
      </c>
      <c r="L9" s="7" t="s">
        <v>39</v>
      </c>
      <c r="M9" s="5">
        <v>12</v>
      </c>
      <c r="N9" s="5">
        <v>78</v>
      </c>
      <c r="O9" s="5">
        <f t="shared" si="2"/>
        <v>936</v>
      </c>
      <c r="Q9" s="5" t="s">
        <v>52</v>
      </c>
      <c r="R9" s="5">
        <v>1</v>
      </c>
      <c r="S9" s="5">
        <v>110.5</v>
      </c>
      <c r="T9" s="5">
        <f t="shared" si="3"/>
        <v>110.5</v>
      </c>
    </row>
    <row r="10" spans="1:20">
      <c r="A10" s="5">
        <v>86</v>
      </c>
      <c r="B10" s="5">
        <f t="shared" si="0"/>
        <v>3.0100000000000051</v>
      </c>
      <c r="H10" s="5">
        <v>71</v>
      </c>
      <c r="I10" s="5">
        <v>2</v>
      </c>
      <c r="J10" s="8">
        <f t="shared" si="1"/>
        <v>0.02</v>
      </c>
      <c r="L10" s="7" t="s">
        <v>40</v>
      </c>
      <c r="M10" s="5">
        <v>21</v>
      </c>
      <c r="N10" s="5">
        <v>83</v>
      </c>
      <c r="O10" s="5">
        <f t="shared" si="2"/>
        <v>1743</v>
      </c>
      <c r="Q10" s="28" t="s">
        <v>10</v>
      </c>
      <c r="R10">
        <f>SUM(R3:R9)</f>
        <v>100</v>
      </c>
      <c r="S10" s="26" t="s">
        <v>93</v>
      </c>
      <c r="T10" s="19">
        <f>SUM(T3:T9)/$R$10</f>
        <v>82.6</v>
      </c>
    </row>
    <row r="11" spans="1:20">
      <c r="A11" s="5">
        <v>103</v>
      </c>
      <c r="B11" s="5">
        <f t="shared" si="0"/>
        <v>20.010000000000005</v>
      </c>
      <c r="H11" s="5">
        <v>72</v>
      </c>
      <c r="I11" s="5">
        <v>3</v>
      </c>
      <c r="J11" s="8">
        <f t="shared" si="1"/>
        <v>0.03</v>
      </c>
      <c r="L11" s="7" t="s">
        <v>41</v>
      </c>
      <c r="M11" s="5">
        <v>16</v>
      </c>
      <c r="N11" s="5">
        <v>88</v>
      </c>
      <c r="O11" s="5">
        <f t="shared" si="2"/>
        <v>1408</v>
      </c>
    </row>
    <row r="12" spans="1:20">
      <c r="A12" s="5">
        <v>87</v>
      </c>
      <c r="B12" s="5">
        <f t="shared" si="0"/>
        <v>4.0100000000000051</v>
      </c>
      <c r="H12" s="5">
        <v>73</v>
      </c>
      <c r="I12" s="5">
        <v>6</v>
      </c>
      <c r="J12" s="8">
        <f t="shared" si="1"/>
        <v>0.06</v>
      </c>
      <c r="L12" s="7" t="s">
        <v>42</v>
      </c>
      <c r="M12" s="5">
        <v>11</v>
      </c>
      <c r="N12" s="5">
        <v>93</v>
      </c>
      <c r="O12" s="5">
        <f t="shared" si="2"/>
        <v>1023</v>
      </c>
    </row>
    <row r="13" spans="1:20">
      <c r="A13" s="5">
        <v>73</v>
      </c>
      <c r="B13" s="5">
        <f t="shared" si="0"/>
        <v>-9.9899999999999949</v>
      </c>
      <c r="H13" s="5">
        <v>74</v>
      </c>
      <c r="I13" s="5">
        <v>3</v>
      </c>
      <c r="J13" s="8">
        <f t="shared" si="1"/>
        <v>0.03</v>
      </c>
      <c r="L13" s="7" t="s">
        <v>43</v>
      </c>
      <c r="M13" s="5">
        <v>7</v>
      </c>
      <c r="N13" s="5">
        <v>98</v>
      </c>
      <c r="O13" s="5">
        <f t="shared" si="2"/>
        <v>686</v>
      </c>
    </row>
    <row r="14" spans="1:20">
      <c r="A14" s="5">
        <v>95</v>
      </c>
      <c r="B14" s="5">
        <f t="shared" si="0"/>
        <v>12.010000000000005</v>
      </c>
      <c r="H14" s="5">
        <v>75</v>
      </c>
      <c r="I14" s="5">
        <v>3</v>
      </c>
      <c r="J14" s="8">
        <f t="shared" si="1"/>
        <v>0.03</v>
      </c>
      <c r="L14" s="7" t="s">
        <v>44</v>
      </c>
      <c r="M14" s="5">
        <v>6</v>
      </c>
      <c r="N14" s="5">
        <v>103</v>
      </c>
      <c r="O14" s="5">
        <f t="shared" si="2"/>
        <v>618</v>
      </c>
    </row>
    <row r="15" spans="1:20">
      <c r="A15" s="5">
        <v>82</v>
      </c>
      <c r="B15" s="5">
        <f t="shared" si="0"/>
        <v>-0.98999999999999488</v>
      </c>
      <c r="H15" s="5">
        <v>76</v>
      </c>
      <c r="I15" s="5">
        <v>3</v>
      </c>
      <c r="J15" s="8">
        <f t="shared" si="1"/>
        <v>0.03</v>
      </c>
      <c r="L15" s="7" t="s">
        <v>45</v>
      </c>
      <c r="M15" s="5">
        <v>1</v>
      </c>
      <c r="N15" s="5">
        <v>108</v>
      </c>
      <c r="O15" s="5">
        <f t="shared" si="2"/>
        <v>108</v>
      </c>
    </row>
    <row r="16" spans="1:20">
      <c r="A16" s="5">
        <v>89</v>
      </c>
      <c r="B16" s="5">
        <f t="shared" si="0"/>
        <v>6.0100000000000051</v>
      </c>
      <c r="H16" s="5">
        <v>78</v>
      </c>
      <c r="I16" s="5">
        <v>6</v>
      </c>
      <c r="J16" s="8">
        <f t="shared" si="1"/>
        <v>0.06</v>
      </c>
      <c r="L16" s="27" t="s">
        <v>10</v>
      </c>
      <c r="M16" s="5">
        <f>SUM(M3:M15)</f>
        <v>100</v>
      </c>
      <c r="N16" s="24" t="s">
        <v>93</v>
      </c>
      <c r="O16" s="21">
        <f>SUM(O3:O15)/$M$16</f>
        <v>83</v>
      </c>
    </row>
    <row r="17" spans="1:15">
      <c r="A17" s="5">
        <v>73</v>
      </c>
      <c r="B17" s="5">
        <f t="shared" si="0"/>
        <v>-9.9899999999999949</v>
      </c>
      <c r="H17" s="5">
        <v>79</v>
      </c>
      <c r="I17" s="5">
        <v>1</v>
      </c>
      <c r="J17" s="8">
        <f t="shared" si="1"/>
        <v>0.01</v>
      </c>
      <c r="L17" s="2"/>
      <c r="O17">
        <f>SUM(O3:O15)</f>
        <v>8300</v>
      </c>
    </row>
    <row r="18" spans="1:15">
      <c r="A18" s="5">
        <v>92</v>
      </c>
      <c r="B18" s="5">
        <f t="shared" si="0"/>
        <v>9.0100000000000051</v>
      </c>
      <c r="H18" s="5">
        <v>80</v>
      </c>
      <c r="I18" s="5">
        <v>2</v>
      </c>
      <c r="J18" s="8">
        <f t="shared" si="1"/>
        <v>0.02</v>
      </c>
      <c r="L18" s="2"/>
    </row>
    <row r="19" spans="1:15">
      <c r="A19" s="5">
        <v>85</v>
      </c>
      <c r="B19" s="5">
        <f t="shared" si="0"/>
        <v>2.0100000000000051</v>
      </c>
      <c r="H19" s="5">
        <v>81</v>
      </c>
      <c r="I19" s="5">
        <v>5</v>
      </c>
      <c r="J19" s="8">
        <f t="shared" si="1"/>
        <v>0.05</v>
      </c>
      <c r="L19" s="2"/>
    </row>
    <row r="20" spans="1:15">
      <c r="A20" s="5">
        <v>80</v>
      </c>
      <c r="B20" s="5">
        <f t="shared" si="0"/>
        <v>-2.9899999999999949</v>
      </c>
      <c r="H20" s="5">
        <v>82</v>
      </c>
      <c r="I20" s="5">
        <v>3</v>
      </c>
      <c r="J20" s="8">
        <f t="shared" si="1"/>
        <v>0.03</v>
      </c>
      <c r="L20" s="2"/>
    </row>
    <row r="21" spans="1:15">
      <c r="A21" s="5">
        <v>81</v>
      </c>
      <c r="B21" s="5">
        <f t="shared" si="0"/>
        <v>-1.9899999999999949</v>
      </c>
      <c r="H21" s="5">
        <v>83</v>
      </c>
      <c r="I21" s="5">
        <v>5</v>
      </c>
      <c r="J21" s="8">
        <f t="shared" si="1"/>
        <v>0.05</v>
      </c>
      <c r="L21" s="2"/>
    </row>
    <row r="22" spans="1:15">
      <c r="A22" s="5">
        <v>90</v>
      </c>
      <c r="B22" s="5">
        <f t="shared" si="0"/>
        <v>7.0100000000000051</v>
      </c>
      <c r="H22" s="5">
        <v>84</v>
      </c>
      <c r="I22" s="5">
        <v>3</v>
      </c>
      <c r="J22" s="8">
        <f t="shared" si="1"/>
        <v>0.03</v>
      </c>
      <c r="L22" s="2"/>
    </row>
    <row r="23" spans="1:15">
      <c r="A23" s="5">
        <v>78</v>
      </c>
      <c r="B23" s="5">
        <f t="shared" si="0"/>
        <v>-4.9899999999999949</v>
      </c>
      <c r="H23" s="5">
        <v>85</v>
      </c>
      <c r="I23" s="5">
        <v>5</v>
      </c>
      <c r="J23" s="8">
        <f t="shared" si="1"/>
        <v>0.05</v>
      </c>
      <c r="L23" s="2"/>
    </row>
    <row r="24" spans="1:15">
      <c r="A24" s="5">
        <v>86</v>
      </c>
      <c r="B24" s="5">
        <f t="shared" si="0"/>
        <v>3.0100000000000051</v>
      </c>
      <c r="H24" s="5">
        <v>86</v>
      </c>
      <c r="I24" s="5">
        <v>7</v>
      </c>
      <c r="J24" s="8">
        <f t="shared" si="1"/>
        <v>7.0000000000000007E-2</v>
      </c>
      <c r="L24" s="2"/>
    </row>
    <row r="25" spans="1:15">
      <c r="A25" s="5">
        <v>78</v>
      </c>
      <c r="B25" s="5">
        <f t="shared" si="0"/>
        <v>-4.9899999999999949</v>
      </c>
      <c r="H25" s="5">
        <v>87</v>
      </c>
      <c r="I25" s="5">
        <v>2</v>
      </c>
      <c r="J25" s="8">
        <f t="shared" si="1"/>
        <v>0.02</v>
      </c>
      <c r="L25" s="2"/>
    </row>
    <row r="26" spans="1:15">
      <c r="A26" s="5">
        <v>101</v>
      </c>
      <c r="B26" s="5">
        <f t="shared" si="0"/>
        <v>18.010000000000005</v>
      </c>
      <c r="H26" s="5">
        <v>88</v>
      </c>
      <c r="I26" s="5">
        <v>1</v>
      </c>
      <c r="J26" s="8">
        <f t="shared" si="1"/>
        <v>0.01</v>
      </c>
      <c r="L26" s="2"/>
    </row>
    <row r="27" spans="1:15">
      <c r="A27" s="5">
        <v>65</v>
      </c>
      <c r="B27" s="5">
        <f t="shared" si="0"/>
        <v>-17.989999999999995</v>
      </c>
      <c r="H27" s="5">
        <v>89</v>
      </c>
      <c r="I27" s="5">
        <v>2</v>
      </c>
      <c r="J27" s="8">
        <f t="shared" si="1"/>
        <v>0.02</v>
      </c>
      <c r="L27" s="2"/>
    </row>
    <row r="28" spans="1:15">
      <c r="A28" s="5">
        <v>90</v>
      </c>
      <c r="B28" s="5">
        <f t="shared" si="0"/>
        <v>7.0100000000000051</v>
      </c>
      <c r="H28" s="5">
        <v>90</v>
      </c>
      <c r="I28" s="5">
        <v>4</v>
      </c>
      <c r="J28" s="8">
        <f t="shared" si="1"/>
        <v>0.04</v>
      </c>
      <c r="L28" s="2"/>
    </row>
    <row r="29" spans="1:15">
      <c r="A29" s="5">
        <v>75</v>
      </c>
      <c r="B29" s="5">
        <f t="shared" si="0"/>
        <v>-7.9899999999999949</v>
      </c>
      <c r="H29" s="5">
        <v>91</v>
      </c>
      <c r="I29" s="5">
        <v>1</v>
      </c>
      <c r="J29" s="8">
        <f t="shared" si="1"/>
        <v>0.01</v>
      </c>
      <c r="L29" s="2"/>
    </row>
    <row r="30" spans="1:15">
      <c r="A30" s="5">
        <v>73</v>
      </c>
      <c r="B30" s="5">
        <f t="shared" si="0"/>
        <v>-9.9899999999999949</v>
      </c>
      <c r="H30" s="5">
        <v>92</v>
      </c>
      <c r="I30" s="5">
        <v>3</v>
      </c>
      <c r="J30" s="8">
        <f t="shared" si="1"/>
        <v>0.03</v>
      </c>
      <c r="L30" s="2"/>
    </row>
    <row r="31" spans="1:15">
      <c r="A31" s="5">
        <v>90</v>
      </c>
      <c r="B31" s="5">
        <f t="shared" si="0"/>
        <v>7.0100000000000051</v>
      </c>
      <c r="H31" s="5">
        <v>93</v>
      </c>
      <c r="I31" s="5">
        <v>2</v>
      </c>
      <c r="J31" s="8">
        <f t="shared" si="1"/>
        <v>0.02</v>
      </c>
      <c r="L31" s="2"/>
    </row>
    <row r="32" spans="1:15">
      <c r="A32" s="5">
        <v>86</v>
      </c>
      <c r="B32" s="5">
        <f t="shared" si="0"/>
        <v>3.0100000000000051</v>
      </c>
      <c r="H32" s="5">
        <v>94</v>
      </c>
      <c r="I32" s="5">
        <v>1</v>
      </c>
      <c r="J32" s="8">
        <f t="shared" si="1"/>
        <v>0.01</v>
      </c>
      <c r="L32" s="2"/>
    </row>
    <row r="33" spans="1:12">
      <c r="A33" s="5">
        <v>86</v>
      </c>
      <c r="B33" s="5">
        <f t="shared" si="0"/>
        <v>3.0100000000000051</v>
      </c>
      <c r="H33" s="5">
        <v>95</v>
      </c>
      <c r="I33" s="5">
        <v>4</v>
      </c>
      <c r="J33" s="8">
        <f t="shared" si="1"/>
        <v>0.04</v>
      </c>
      <c r="L33" s="2"/>
    </row>
    <row r="34" spans="1:12">
      <c r="A34" s="5">
        <v>84</v>
      </c>
      <c r="B34" s="5">
        <f t="shared" si="0"/>
        <v>1.0100000000000051</v>
      </c>
      <c r="H34" s="5">
        <v>96</v>
      </c>
      <c r="I34" s="5">
        <v>3</v>
      </c>
      <c r="J34" s="8">
        <f t="shared" si="1"/>
        <v>0.03</v>
      </c>
      <c r="L34" s="2"/>
    </row>
    <row r="35" spans="1:12">
      <c r="A35" s="5">
        <v>86</v>
      </c>
      <c r="B35" s="5">
        <f t="shared" ref="B35:B66" si="4">A35-$F$2</f>
        <v>3.0100000000000051</v>
      </c>
      <c r="H35" s="5">
        <v>98</v>
      </c>
      <c r="I35" s="5">
        <v>3</v>
      </c>
      <c r="J35" s="8">
        <f t="shared" si="1"/>
        <v>0.03</v>
      </c>
      <c r="L35" s="2"/>
    </row>
    <row r="36" spans="1:12">
      <c r="A36" s="5">
        <v>76</v>
      </c>
      <c r="B36" s="5">
        <f t="shared" si="4"/>
        <v>-6.9899999999999949</v>
      </c>
      <c r="H36" s="5">
        <v>99</v>
      </c>
      <c r="I36" s="5">
        <v>1</v>
      </c>
      <c r="J36" s="8">
        <f t="shared" si="1"/>
        <v>0.01</v>
      </c>
      <c r="L36" s="2"/>
    </row>
    <row r="37" spans="1:12">
      <c r="A37" s="5">
        <v>75</v>
      </c>
      <c r="B37" s="5">
        <f t="shared" si="4"/>
        <v>-7.9899999999999949</v>
      </c>
      <c r="H37" s="5">
        <v>101</v>
      </c>
      <c r="I37" s="5">
        <v>1</v>
      </c>
      <c r="J37" s="8">
        <f t="shared" si="1"/>
        <v>0.01</v>
      </c>
      <c r="L37" s="2"/>
    </row>
    <row r="38" spans="1:12">
      <c r="A38" s="5">
        <v>83</v>
      </c>
      <c r="B38" s="5">
        <f t="shared" si="4"/>
        <v>1.0000000000005116E-2</v>
      </c>
      <c r="H38" s="5">
        <v>102</v>
      </c>
      <c r="I38" s="5">
        <v>1</v>
      </c>
      <c r="J38" s="8">
        <f t="shared" si="1"/>
        <v>0.01</v>
      </c>
      <c r="L38" s="2"/>
    </row>
    <row r="39" spans="1:12">
      <c r="A39" s="5">
        <v>103</v>
      </c>
      <c r="B39" s="5">
        <f t="shared" si="4"/>
        <v>20.010000000000005</v>
      </c>
      <c r="H39" s="5">
        <v>103</v>
      </c>
      <c r="I39" s="5">
        <v>3</v>
      </c>
      <c r="J39" s="8">
        <f t="shared" si="1"/>
        <v>0.03</v>
      </c>
      <c r="L39" s="2"/>
    </row>
    <row r="40" spans="1:12">
      <c r="A40" s="5">
        <v>86</v>
      </c>
      <c r="B40" s="5">
        <f t="shared" si="4"/>
        <v>3.0100000000000051</v>
      </c>
      <c r="H40" s="5">
        <v>105</v>
      </c>
      <c r="I40" s="5">
        <v>1</v>
      </c>
      <c r="J40" s="8">
        <f t="shared" si="1"/>
        <v>0.01</v>
      </c>
      <c r="L40" s="2"/>
    </row>
    <row r="41" spans="1:12">
      <c r="A41" s="5">
        <v>84</v>
      </c>
      <c r="B41" s="5">
        <f t="shared" si="4"/>
        <v>1.0100000000000051</v>
      </c>
      <c r="H41" s="5">
        <v>110</v>
      </c>
      <c r="I41" s="5">
        <v>1</v>
      </c>
      <c r="J41" s="8">
        <f t="shared" si="1"/>
        <v>0.01</v>
      </c>
      <c r="L41" s="2"/>
    </row>
    <row r="42" spans="1:12">
      <c r="A42" s="5">
        <v>85</v>
      </c>
      <c r="B42" s="5">
        <f t="shared" si="4"/>
        <v>2.0100000000000051</v>
      </c>
      <c r="H42" s="5"/>
      <c r="I42" s="5"/>
      <c r="J42" s="5"/>
      <c r="L42" s="2"/>
    </row>
    <row r="43" spans="1:12">
      <c r="A43" s="5">
        <v>76</v>
      </c>
      <c r="B43" s="5">
        <f t="shared" si="4"/>
        <v>-6.9899999999999949</v>
      </c>
      <c r="F43" s="26" t="s">
        <v>10</v>
      </c>
      <c r="G43">
        <f>COUNT(A3:A102)</f>
        <v>100</v>
      </c>
      <c r="H43" s="5"/>
      <c r="I43" s="5">
        <f>SUM(I3:I41)</f>
        <v>100</v>
      </c>
      <c r="J43" s="8">
        <f>SUM(J3:J41)</f>
        <v>1.0000000000000004</v>
      </c>
      <c r="L43" s="2"/>
    </row>
    <row r="44" spans="1:12">
      <c r="A44" s="5">
        <v>80</v>
      </c>
      <c r="B44" s="5">
        <f t="shared" si="4"/>
        <v>-2.9899999999999949</v>
      </c>
      <c r="L44" s="2"/>
    </row>
    <row r="45" spans="1:12">
      <c r="A45" s="5">
        <v>92</v>
      </c>
      <c r="B45" s="5">
        <f t="shared" si="4"/>
        <v>9.0100000000000051</v>
      </c>
      <c r="L45" s="2"/>
    </row>
    <row r="46" spans="1:12">
      <c r="A46" s="5">
        <v>102</v>
      </c>
      <c r="B46" s="5">
        <f t="shared" si="4"/>
        <v>19.010000000000005</v>
      </c>
      <c r="L46" s="2"/>
    </row>
    <row r="47" spans="1:12">
      <c r="A47" s="5">
        <v>73</v>
      </c>
      <c r="B47" s="5">
        <f t="shared" si="4"/>
        <v>-9.9899999999999949</v>
      </c>
      <c r="I47" s="10">
        <f>AVERAGE(H3:H41)</f>
        <v>82.564102564102569</v>
      </c>
      <c r="L47" s="2"/>
    </row>
    <row r="48" spans="1:12">
      <c r="A48" s="5">
        <v>87</v>
      </c>
      <c r="B48" s="5">
        <f t="shared" si="4"/>
        <v>4.0100000000000051</v>
      </c>
      <c r="I48">
        <f>SUM(H3:H41)</f>
        <v>3220</v>
      </c>
      <c r="L48" s="2"/>
    </row>
    <row r="49" spans="1:12">
      <c r="A49" s="5">
        <v>70</v>
      </c>
      <c r="B49" s="5">
        <f t="shared" si="4"/>
        <v>-12.989999999999995</v>
      </c>
      <c r="L49" s="2"/>
    </row>
    <row r="50" spans="1:12">
      <c r="A50" s="5">
        <v>85</v>
      </c>
      <c r="B50" s="5">
        <f t="shared" si="4"/>
        <v>2.0100000000000051</v>
      </c>
      <c r="L50" s="2"/>
    </row>
    <row r="51" spans="1:12">
      <c r="A51" s="5">
        <v>79</v>
      </c>
      <c r="B51" s="5">
        <f t="shared" si="4"/>
        <v>-3.9899999999999949</v>
      </c>
      <c r="L51" s="2"/>
    </row>
    <row r="52" spans="1:12">
      <c r="A52" s="5">
        <v>93</v>
      </c>
      <c r="B52" s="5">
        <f t="shared" si="4"/>
        <v>10.010000000000005</v>
      </c>
      <c r="L52" s="2"/>
    </row>
    <row r="53" spans="1:12">
      <c r="A53" s="5">
        <v>82</v>
      </c>
      <c r="B53" s="5">
        <f t="shared" si="4"/>
        <v>-0.98999999999999488</v>
      </c>
      <c r="L53" s="2"/>
    </row>
    <row r="54" spans="1:12">
      <c r="A54" s="5">
        <v>90</v>
      </c>
      <c r="B54" s="5">
        <f t="shared" si="4"/>
        <v>7.0100000000000051</v>
      </c>
      <c r="L54" s="2"/>
    </row>
    <row r="55" spans="1:12">
      <c r="A55" s="5">
        <v>83</v>
      </c>
      <c r="B55" s="5">
        <f t="shared" si="4"/>
        <v>1.0000000000005116E-2</v>
      </c>
      <c r="L55" s="2"/>
    </row>
    <row r="56" spans="1:12">
      <c r="A56" s="5">
        <v>81</v>
      </c>
      <c r="B56" s="5">
        <f t="shared" si="4"/>
        <v>-1.9899999999999949</v>
      </c>
      <c r="L56" s="2"/>
    </row>
    <row r="57" spans="1:12">
      <c r="A57" s="5">
        <v>85</v>
      </c>
      <c r="B57" s="5">
        <f t="shared" si="4"/>
        <v>2.0100000000000051</v>
      </c>
      <c r="L57" s="2"/>
    </row>
    <row r="58" spans="1:12">
      <c r="A58" s="5">
        <v>72</v>
      </c>
      <c r="B58" s="5">
        <f t="shared" si="4"/>
        <v>-10.989999999999995</v>
      </c>
      <c r="L58" s="2"/>
    </row>
    <row r="59" spans="1:12">
      <c r="A59" s="5">
        <v>81</v>
      </c>
      <c r="B59" s="5">
        <f t="shared" si="4"/>
        <v>-1.9899999999999949</v>
      </c>
      <c r="L59" s="2"/>
    </row>
    <row r="60" spans="1:12">
      <c r="A60" s="5">
        <v>96</v>
      </c>
      <c r="B60" s="5">
        <f t="shared" si="4"/>
        <v>13.010000000000005</v>
      </c>
      <c r="L60" s="2"/>
    </row>
    <row r="61" spans="1:12">
      <c r="A61" s="5">
        <v>81</v>
      </c>
      <c r="B61" s="5">
        <f t="shared" si="4"/>
        <v>-1.9899999999999949</v>
      </c>
    </row>
    <row r="62" spans="1:12">
      <c r="A62" s="5">
        <v>85</v>
      </c>
      <c r="B62" s="5">
        <f t="shared" si="4"/>
        <v>2.0100000000000051</v>
      </c>
    </row>
    <row r="63" spans="1:12">
      <c r="A63" s="5">
        <v>58</v>
      </c>
      <c r="B63" s="5">
        <f t="shared" si="4"/>
        <v>-24.989999999999995</v>
      </c>
    </row>
    <row r="64" spans="1:12">
      <c r="A64" s="5">
        <v>96</v>
      </c>
      <c r="B64" s="5">
        <f t="shared" si="4"/>
        <v>13.010000000000005</v>
      </c>
    </row>
    <row r="65" spans="1:2">
      <c r="A65" s="5">
        <v>86</v>
      </c>
      <c r="B65" s="5">
        <f t="shared" si="4"/>
        <v>3.0100000000000051</v>
      </c>
    </row>
    <row r="66" spans="1:2">
      <c r="A66" s="5">
        <v>70</v>
      </c>
      <c r="B66" s="5">
        <f t="shared" si="4"/>
        <v>-12.989999999999995</v>
      </c>
    </row>
    <row r="67" spans="1:2">
      <c r="A67" s="5">
        <v>72</v>
      </c>
      <c r="B67" s="5">
        <f t="shared" ref="B67:B98" si="5">A67-$F$2</f>
        <v>-10.989999999999995</v>
      </c>
    </row>
    <row r="68" spans="1:2">
      <c r="A68" s="5">
        <v>74</v>
      </c>
      <c r="B68" s="5">
        <f t="shared" si="5"/>
        <v>-8.9899999999999949</v>
      </c>
    </row>
    <row r="69" spans="1:2">
      <c r="A69" s="5">
        <v>84</v>
      </c>
      <c r="B69" s="5">
        <f t="shared" si="5"/>
        <v>1.0100000000000051</v>
      </c>
    </row>
    <row r="70" spans="1:2">
      <c r="A70" s="5">
        <v>99</v>
      </c>
      <c r="B70" s="5">
        <f t="shared" si="5"/>
        <v>16.010000000000005</v>
      </c>
    </row>
    <row r="71" spans="1:2">
      <c r="A71" s="5">
        <v>81</v>
      </c>
      <c r="B71" s="5">
        <f t="shared" si="5"/>
        <v>-1.9899999999999949</v>
      </c>
    </row>
    <row r="72" spans="1:2">
      <c r="A72" s="5">
        <v>89</v>
      </c>
      <c r="B72" s="5">
        <f t="shared" si="5"/>
        <v>6.0100000000000051</v>
      </c>
    </row>
    <row r="73" spans="1:2">
      <c r="A73" s="5">
        <v>71</v>
      </c>
      <c r="B73" s="5">
        <f t="shared" si="5"/>
        <v>-11.989999999999995</v>
      </c>
    </row>
    <row r="74" spans="1:2">
      <c r="A74" s="5">
        <v>73</v>
      </c>
      <c r="B74" s="5">
        <f t="shared" si="5"/>
        <v>-9.9899999999999949</v>
      </c>
    </row>
    <row r="75" spans="1:2">
      <c r="A75" s="5">
        <v>63</v>
      </c>
      <c r="B75" s="5">
        <f t="shared" si="5"/>
        <v>-19.989999999999995</v>
      </c>
    </row>
    <row r="76" spans="1:2">
      <c r="A76" s="5">
        <v>105</v>
      </c>
      <c r="B76" s="5">
        <f t="shared" si="5"/>
        <v>22.010000000000005</v>
      </c>
    </row>
    <row r="77" spans="1:2">
      <c r="A77" s="5">
        <v>74</v>
      </c>
      <c r="B77" s="5">
        <f t="shared" si="5"/>
        <v>-8.9899999999999949</v>
      </c>
    </row>
    <row r="78" spans="1:2">
      <c r="A78" s="5">
        <v>98</v>
      </c>
      <c r="B78" s="5">
        <f t="shared" si="5"/>
        <v>15.010000000000005</v>
      </c>
    </row>
    <row r="79" spans="1:2">
      <c r="A79" s="5">
        <v>78</v>
      </c>
      <c r="B79" s="5">
        <f t="shared" si="5"/>
        <v>-4.9899999999999949</v>
      </c>
    </row>
    <row r="80" spans="1:2">
      <c r="A80" s="5">
        <v>78</v>
      </c>
      <c r="B80" s="5">
        <f t="shared" si="5"/>
        <v>-4.9899999999999949</v>
      </c>
    </row>
    <row r="81" spans="1:2">
      <c r="A81" s="5">
        <v>83</v>
      </c>
      <c r="B81" s="5">
        <f t="shared" si="5"/>
        <v>1.0000000000005116E-2</v>
      </c>
    </row>
    <row r="82" spans="1:2">
      <c r="A82" s="5">
        <v>96</v>
      </c>
      <c r="B82" s="5">
        <f t="shared" si="5"/>
        <v>13.010000000000005</v>
      </c>
    </row>
    <row r="83" spans="1:2">
      <c r="A83" s="5">
        <v>95</v>
      </c>
      <c r="B83" s="5">
        <f t="shared" si="5"/>
        <v>12.010000000000005</v>
      </c>
    </row>
    <row r="84" spans="1:2">
      <c r="A84" s="5">
        <v>94</v>
      </c>
      <c r="B84" s="5">
        <f t="shared" si="5"/>
        <v>11.010000000000005</v>
      </c>
    </row>
    <row r="85" spans="1:2">
      <c r="A85" s="5">
        <v>88</v>
      </c>
      <c r="B85" s="5">
        <f t="shared" si="5"/>
        <v>5.0100000000000051</v>
      </c>
    </row>
    <row r="86" spans="1:2">
      <c r="A86" s="5">
        <v>50</v>
      </c>
      <c r="B86" s="5">
        <f t="shared" si="5"/>
        <v>-32.989999999999995</v>
      </c>
    </row>
    <row r="87" spans="1:2">
      <c r="A87" s="5">
        <v>91</v>
      </c>
      <c r="B87" s="5">
        <f t="shared" si="5"/>
        <v>8.0100000000000051</v>
      </c>
    </row>
    <row r="88" spans="1:2">
      <c r="A88" s="5">
        <v>83</v>
      </c>
      <c r="B88" s="5">
        <f t="shared" si="5"/>
        <v>1.0000000000005116E-2</v>
      </c>
    </row>
    <row r="89" spans="1:2">
      <c r="A89" s="5">
        <v>98</v>
      </c>
      <c r="B89" s="5">
        <f t="shared" si="5"/>
        <v>15.010000000000005</v>
      </c>
    </row>
    <row r="90" spans="1:2">
      <c r="A90" s="5">
        <v>93</v>
      </c>
      <c r="B90" s="5">
        <f t="shared" si="5"/>
        <v>10.010000000000005</v>
      </c>
    </row>
    <row r="91" spans="1:2">
      <c r="A91" s="5">
        <v>83</v>
      </c>
      <c r="B91" s="5">
        <f t="shared" si="5"/>
        <v>1.0000000000005116E-2</v>
      </c>
    </row>
    <row r="92" spans="1:2">
      <c r="A92" s="5">
        <v>76</v>
      </c>
      <c r="B92" s="5">
        <f t="shared" si="5"/>
        <v>-6.9899999999999949</v>
      </c>
    </row>
    <row r="93" spans="1:2">
      <c r="A93" s="5">
        <v>95</v>
      </c>
      <c r="B93" s="5">
        <f t="shared" si="5"/>
        <v>12.010000000000005</v>
      </c>
    </row>
    <row r="94" spans="1:2">
      <c r="A94" s="5">
        <v>75</v>
      </c>
      <c r="B94" s="5">
        <f t="shared" si="5"/>
        <v>-7.9899999999999949</v>
      </c>
    </row>
    <row r="95" spans="1:2">
      <c r="A95" s="5">
        <v>56</v>
      </c>
      <c r="B95" s="5">
        <f t="shared" si="5"/>
        <v>-26.989999999999995</v>
      </c>
    </row>
    <row r="96" spans="1:2">
      <c r="A96" s="5">
        <v>73</v>
      </c>
      <c r="B96" s="5">
        <f t="shared" si="5"/>
        <v>-9.9899999999999949</v>
      </c>
    </row>
    <row r="97" spans="1:4">
      <c r="A97" s="5">
        <v>95</v>
      </c>
      <c r="B97" s="5">
        <f t="shared" si="5"/>
        <v>12.010000000000005</v>
      </c>
    </row>
    <row r="98" spans="1:4">
      <c r="A98" s="5">
        <v>110</v>
      </c>
      <c r="B98" s="5">
        <f t="shared" si="5"/>
        <v>27.010000000000005</v>
      </c>
    </row>
    <row r="99" spans="1:4">
      <c r="A99" s="5">
        <v>98</v>
      </c>
      <c r="B99" s="5">
        <f>A99-$F$2</f>
        <v>15.010000000000005</v>
      </c>
    </row>
    <row r="100" spans="1:4">
      <c r="A100" s="5">
        <v>71</v>
      </c>
      <c r="B100" s="5">
        <f>A100-$F$2</f>
        <v>-11.989999999999995</v>
      </c>
    </row>
    <row r="101" spans="1:4">
      <c r="A101" s="5">
        <v>92</v>
      </c>
      <c r="B101" s="5">
        <f>A101-$F$2</f>
        <v>9.0100000000000051</v>
      </c>
    </row>
    <row r="102" spans="1:4">
      <c r="A102" s="5">
        <v>72</v>
      </c>
      <c r="B102" s="5">
        <f>A102-$F$2</f>
        <v>-10.989999999999995</v>
      </c>
    </row>
    <row r="103" spans="1:4">
      <c r="B103" s="10">
        <f>SUM(B3:B102)</f>
        <v>5.1159076974727213E-13</v>
      </c>
    </row>
    <row r="109" spans="1:4">
      <c r="D109" s="19"/>
    </row>
    <row r="110" spans="1:4">
      <c r="D110" s="19"/>
    </row>
    <row r="127" spans="2:4">
      <c r="B127">
        <v>8</v>
      </c>
      <c r="D127">
        <f t="shared" ref="D127:D132" si="6">B127-$B$133</f>
        <v>-0.5</v>
      </c>
    </row>
    <row r="128" spans="2:4">
      <c r="B128">
        <v>9</v>
      </c>
      <c r="D128">
        <f t="shared" si="6"/>
        <v>0.5</v>
      </c>
    </row>
    <row r="129" spans="2:4">
      <c r="B129">
        <v>8</v>
      </c>
      <c r="D129">
        <f t="shared" si="6"/>
        <v>-0.5</v>
      </c>
    </row>
    <row r="130" spans="2:4">
      <c r="B130">
        <v>9</v>
      </c>
      <c r="D130">
        <f t="shared" si="6"/>
        <v>0.5</v>
      </c>
    </row>
    <row r="131" spans="2:4">
      <c r="B131">
        <v>9</v>
      </c>
      <c r="D131">
        <f t="shared" si="6"/>
        <v>0.5</v>
      </c>
    </row>
    <row r="132" spans="2:4">
      <c r="B132">
        <v>8</v>
      </c>
      <c r="D132">
        <f t="shared" si="6"/>
        <v>-0.5</v>
      </c>
    </row>
    <row r="133" spans="2:4">
      <c r="B133">
        <f>AVERAGE(B127:B132)</f>
        <v>8.5</v>
      </c>
      <c r="D133">
        <f>SUM(D127:D132)</f>
        <v>0</v>
      </c>
    </row>
  </sheetData>
  <phoneticPr fontId="5" type="noConversion"/>
  <pageMargins left="0.7" right="0.7" top="0.75" bottom="0.75" header="0.3" footer="0.3"/>
  <pageSetup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M54"/>
  <sheetViews>
    <sheetView topLeftCell="P24" zoomScale="130" zoomScaleNormal="130" workbookViewId="0">
      <selection activeCell="Q2" sqref="Q2"/>
    </sheetView>
  </sheetViews>
  <sheetFormatPr defaultRowHeight="14.5"/>
  <cols>
    <col min="1" max="1" width="12.08984375" customWidth="1"/>
    <col min="4" max="4" width="13" customWidth="1"/>
    <col min="5" max="5" width="18.1796875" customWidth="1"/>
    <col min="10" max="10" width="8.7265625" customWidth="1"/>
    <col min="12" max="12" width="12.7265625" customWidth="1"/>
    <col min="13" max="13" width="12" customWidth="1"/>
    <col min="14" max="14" width="12.81640625" customWidth="1"/>
  </cols>
  <sheetData>
    <row r="1" spans="1:39">
      <c r="H1" s="53" t="s">
        <v>108</v>
      </c>
      <c r="I1" s="54"/>
      <c r="J1" s="54"/>
      <c r="K1" s="54"/>
      <c r="L1" s="54"/>
      <c r="M1" s="54"/>
      <c r="N1" s="54"/>
      <c r="O1" s="55"/>
      <c r="U1" s="53" t="s">
        <v>116</v>
      </c>
      <c r="V1" s="54"/>
      <c r="W1" s="54"/>
      <c r="X1" s="54"/>
      <c r="Y1" s="54"/>
      <c r="Z1" s="54"/>
      <c r="AA1" s="54"/>
      <c r="AB1" s="54"/>
      <c r="AC1" s="55"/>
      <c r="AF1" s="53" t="s">
        <v>128</v>
      </c>
      <c r="AG1" s="54"/>
      <c r="AH1" s="54"/>
      <c r="AI1" s="54"/>
      <c r="AJ1" s="54"/>
      <c r="AK1" s="54"/>
      <c r="AL1" s="54"/>
      <c r="AM1" s="55"/>
    </row>
    <row r="2" spans="1:39" ht="87">
      <c r="A2" t="s">
        <v>102</v>
      </c>
      <c r="C2" s="24" t="s">
        <v>93</v>
      </c>
      <c r="D2" s="25" t="s">
        <v>95</v>
      </c>
      <c r="E2" s="11">
        <f>AVERAGE(A3:A54)</f>
        <v>34.57692307692308</v>
      </c>
      <c r="H2" s="32" t="s">
        <v>102</v>
      </c>
      <c r="I2" s="33" t="s">
        <v>62</v>
      </c>
      <c r="J2" s="33" t="s">
        <v>54</v>
      </c>
      <c r="K2" s="33" t="s">
        <v>112</v>
      </c>
      <c r="L2" s="33" t="s">
        <v>113</v>
      </c>
      <c r="M2" s="33" t="s">
        <v>114</v>
      </c>
      <c r="N2" s="33" t="s">
        <v>115</v>
      </c>
      <c r="O2" s="5"/>
      <c r="Q2" s="5"/>
      <c r="R2" s="5"/>
      <c r="S2" s="5"/>
      <c r="T2" s="5"/>
      <c r="U2" s="32" t="s">
        <v>117</v>
      </c>
      <c r="V2" s="37" t="s">
        <v>121</v>
      </c>
      <c r="W2" s="33" t="s">
        <v>62</v>
      </c>
      <c r="X2" s="33" t="s">
        <v>54</v>
      </c>
      <c r="Y2" s="33" t="s">
        <v>112</v>
      </c>
      <c r="Z2" s="33" t="s">
        <v>113</v>
      </c>
      <c r="AA2" s="33" t="s">
        <v>114</v>
      </c>
      <c r="AB2" s="33" t="s">
        <v>115</v>
      </c>
      <c r="AC2" s="5"/>
      <c r="AF2" s="32" t="s">
        <v>117</v>
      </c>
      <c r="AG2" s="33" t="s">
        <v>62</v>
      </c>
      <c r="AH2" s="33" t="s">
        <v>54</v>
      </c>
      <c r="AI2" s="33" t="s">
        <v>112</v>
      </c>
      <c r="AJ2" s="33" t="s">
        <v>113</v>
      </c>
      <c r="AK2" s="33" t="s">
        <v>114</v>
      </c>
      <c r="AL2" s="33" t="s">
        <v>115</v>
      </c>
      <c r="AM2" s="5"/>
    </row>
    <row r="3" spans="1:39">
      <c r="A3">
        <v>32</v>
      </c>
      <c r="C3" s="24" t="s">
        <v>60</v>
      </c>
      <c r="D3" s="24" t="s">
        <v>30</v>
      </c>
      <c r="E3" s="5">
        <f>MIN(A3:A54)</f>
        <v>17</v>
      </c>
      <c r="H3" s="34" t="s">
        <v>89</v>
      </c>
      <c r="I3" s="34" t="s">
        <v>85</v>
      </c>
      <c r="J3" s="34" t="s">
        <v>87</v>
      </c>
      <c r="K3" s="34" t="s">
        <v>103</v>
      </c>
      <c r="L3" s="34" t="s">
        <v>104</v>
      </c>
      <c r="M3" s="34" t="s">
        <v>105</v>
      </c>
      <c r="N3" s="34" t="s">
        <v>106</v>
      </c>
      <c r="O3" s="5"/>
      <c r="Q3" s="36" t="s">
        <v>119</v>
      </c>
      <c r="R3" s="36" t="s">
        <v>120</v>
      </c>
      <c r="S3" s="34" t="s">
        <v>110</v>
      </c>
      <c r="T3" s="34" t="s">
        <v>111</v>
      </c>
      <c r="U3" s="5" t="s">
        <v>109</v>
      </c>
      <c r="V3" s="5"/>
      <c r="W3" s="5" t="s">
        <v>85</v>
      </c>
      <c r="X3" s="5" t="s">
        <v>87</v>
      </c>
      <c r="Y3" s="5" t="s">
        <v>103</v>
      </c>
      <c r="Z3" s="5" t="s">
        <v>104</v>
      </c>
      <c r="AA3" s="5" t="s">
        <v>105</v>
      </c>
      <c r="AB3" s="5" t="s">
        <v>106</v>
      </c>
      <c r="AD3" s="5" t="s">
        <v>110</v>
      </c>
      <c r="AE3" s="5" t="s">
        <v>111</v>
      </c>
      <c r="AF3" s="5" t="s">
        <v>118</v>
      </c>
      <c r="AG3" s="5" t="s">
        <v>85</v>
      </c>
      <c r="AH3" s="5" t="s">
        <v>87</v>
      </c>
      <c r="AI3" s="5" t="s">
        <v>103</v>
      </c>
      <c r="AJ3" s="5" t="s">
        <v>104</v>
      </c>
      <c r="AK3" s="5" t="s">
        <v>105</v>
      </c>
      <c r="AL3" s="5" t="s">
        <v>106</v>
      </c>
    </row>
    <row r="4" spans="1:39">
      <c r="A4">
        <v>27</v>
      </c>
      <c r="C4" s="24" t="s">
        <v>59</v>
      </c>
      <c r="D4" s="24" t="s">
        <v>31</v>
      </c>
      <c r="E4" s="5">
        <f>MAX(A3:A54)</f>
        <v>59</v>
      </c>
      <c r="H4" s="5">
        <v>17</v>
      </c>
      <c r="I4" s="5">
        <f t="array" ref="I4:I32">COUNTIF(A3:A54,H4:H32)</f>
        <v>2</v>
      </c>
      <c r="J4" s="5">
        <f>I4/$E$6</f>
        <v>3.8461538461538464E-2</v>
      </c>
      <c r="K4" s="31">
        <f>J4</f>
        <v>3.8461538461538464E-2</v>
      </c>
      <c r="L4" s="5">
        <f>SUM($I$4:I4)</f>
        <v>2</v>
      </c>
      <c r="M4" s="5">
        <f>SUM($J$4:J4)</f>
        <v>3.8461538461538464E-2</v>
      </c>
      <c r="N4" s="8">
        <f>SUM($K$4:K4)</f>
        <v>3.8461538461538464E-2</v>
      </c>
      <c r="O4" s="5"/>
      <c r="Q4" s="38">
        <f>S4-0.5</f>
        <v>11.5</v>
      </c>
      <c r="R4" s="38">
        <f>T4+0.5</f>
        <v>16.5</v>
      </c>
      <c r="S4" s="43">
        <v>12</v>
      </c>
      <c r="T4" s="43">
        <v>16</v>
      </c>
      <c r="U4" s="38" t="str">
        <f>S4&amp;"-"&amp;T4</f>
        <v>12-16</v>
      </c>
      <c r="V4" s="38" t="str">
        <f>Q4&amp;"-"&amp;R4</f>
        <v>11,5-16,5</v>
      </c>
      <c r="W4" s="38">
        <v>0</v>
      </c>
      <c r="X4" s="38">
        <f>W4/$E$6</f>
        <v>0</v>
      </c>
      <c r="Y4" s="44">
        <f>X4</f>
        <v>0</v>
      </c>
      <c r="Z4" s="38">
        <v>0</v>
      </c>
      <c r="AA4" s="41">
        <v>0</v>
      </c>
      <c r="AB4" s="42">
        <f>AA4</f>
        <v>0</v>
      </c>
      <c r="AD4">
        <v>17</v>
      </c>
      <c r="AE4">
        <v>26</v>
      </c>
      <c r="AF4" s="5" t="str">
        <f>AD4&amp;"-"&amp;AE4</f>
        <v>17-26</v>
      </c>
      <c r="AG4" s="5">
        <v>9</v>
      </c>
      <c r="AH4" s="5">
        <f>AG4/$E$6</f>
        <v>0.17307692307692307</v>
      </c>
      <c r="AI4" s="31">
        <f>AH4</f>
        <v>0.17307692307692307</v>
      </c>
      <c r="AJ4" s="5">
        <f>SUM($AH$4:AH4)</f>
        <v>0.17307692307692307</v>
      </c>
      <c r="AK4" s="5">
        <f>SUM($AH$4:AH4)</f>
        <v>0.17307692307692307</v>
      </c>
      <c r="AL4" s="31">
        <f>AK4</f>
        <v>0.17307692307692307</v>
      </c>
    </row>
    <row r="5" spans="1:39">
      <c r="A5">
        <v>31</v>
      </c>
      <c r="C5" s="24" t="s">
        <v>91</v>
      </c>
      <c r="D5" s="24" t="s">
        <v>32</v>
      </c>
      <c r="E5" s="5">
        <f>E4-E3</f>
        <v>42</v>
      </c>
      <c r="H5" s="5">
        <v>20</v>
      </c>
      <c r="I5" s="5">
        <v>1</v>
      </c>
      <c r="J5" s="5">
        <f t="shared" ref="J5:J32" si="0">I5/$E$6</f>
        <v>1.9230769230769232E-2</v>
      </c>
      <c r="K5" s="31">
        <f t="shared" ref="K5:K32" si="1">J5</f>
        <v>1.9230769230769232E-2</v>
      </c>
      <c r="L5" s="5">
        <f>SUM($I$4:I5)</f>
        <v>3</v>
      </c>
      <c r="M5" s="5">
        <f>SUM($J$4:J5)</f>
        <v>5.7692307692307696E-2</v>
      </c>
      <c r="N5" s="8">
        <f>SUM($K$4:K5)</f>
        <v>5.7692307692307696E-2</v>
      </c>
      <c r="O5" s="5"/>
      <c r="Q5" s="5">
        <f>S5-0.5</f>
        <v>16.5</v>
      </c>
      <c r="R5" s="5">
        <f>T5+0.5</f>
        <v>21.5</v>
      </c>
      <c r="S5" s="5">
        <v>17</v>
      </c>
      <c r="T5" s="5">
        <v>21</v>
      </c>
      <c r="U5" s="5" t="str">
        <f>S5&amp;"-"&amp;T5</f>
        <v>17-21</v>
      </c>
      <c r="V5" s="5" t="str">
        <f>Q5&amp;"-"&amp;R5</f>
        <v>16,5-21,5</v>
      </c>
      <c r="W5" s="5">
        <v>5</v>
      </c>
      <c r="X5" s="5">
        <f>W5/$E$6</f>
        <v>9.6153846153846159E-2</v>
      </c>
      <c r="Y5" s="31">
        <f>X5</f>
        <v>9.6153846153846159E-2</v>
      </c>
      <c r="Z5" s="5">
        <f>SUM($W5:W$5)</f>
        <v>5</v>
      </c>
      <c r="AA5" s="35">
        <f>SUM($X5:X$5)</f>
        <v>9.6153846153846159E-2</v>
      </c>
      <c r="AB5" s="8">
        <f>AA5</f>
        <v>9.6153846153846159E-2</v>
      </c>
      <c r="AD5">
        <v>27</v>
      </c>
      <c r="AE5">
        <v>36</v>
      </c>
      <c r="AF5" s="5" t="str">
        <f>AD5&amp;"-"&amp;AE5</f>
        <v>27-36</v>
      </c>
      <c r="AG5" s="5">
        <v>23</v>
      </c>
      <c r="AH5" s="5">
        <f>AG5/$E$6</f>
        <v>0.44230769230769229</v>
      </c>
      <c r="AI5" s="31">
        <f>AH5</f>
        <v>0.44230769230769229</v>
      </c>
      <c r="AJ5" s="5">
        <f>SUM($AG$4:AG5)</f>
        <v>32</v>
      </c>
      <c r="AK5" s="5">
        <f>SUM($AH$4:AH5)</f>
        <v>0.61538461538461542</v>
      </c>
      <c r="AL5" s="31">
        <f>AK5</f>
        <v>0.61538461538461542</v>
      </c>
    </row>
    <row r="6" spans="1:39">
      <c r="A6">
        <v>36</v>
      </c>
      <c r="C6" s="30" t="s">
        <v>10</v>
      </c>
      <c r="D6" s="30" t="s">
        <v>107</v>
      </c>
      <c r="E6" s="5">
        <f>COUNT(A3:A54)</f>
        <v>52</v>
      </c>
      <c r="H6" s="5">
        <v>21</v>
      </c>
      <c r="I6" s="5">
        <v>2</v>
      </c>
      <c r="J6" s="5">
        <f t="shared" si="0"/>
        <v>3.8461538461538464E-2</v>
      </c>
      <c r="K6" s="31">
        <f t="shared" si="1"/>
        <v>3.8461538461538464E-2</v>
      </c>
      <c r="L6" s="5">
        <f>SUM($I$4:I6)</f>
        <v>5</v>
      </c>
      <c r="M6" s="5">
        <f>SUM($J$4:J6)</f>
        <v>9.6153846153846159E-2</v>
      </c>
      <c r="N6" s="8">
        <f>SUM($K$4:K6)</f>
        <v>9.6153846153846159E-2</v>
      </c>
      <c r="O6" s="5"/>
      <c r="Q6" s="5">
        <f t="shared" ref="Q6:Q13" si="2">S6-0.5</f>
        <v>21.5</v>
      </c>
      <c r="R6" s="5">
        <f t="shared" ref="R6:R13" si="3">T6+0.5</f>
        <v>26.5</v>
      </c>
      <c r="S6" s="5">
        <v>22</v>
      </c>
      <c r="T6" s="5">
        <v>26</v>
      </c>
      <c r="U6" s="5" t="str">
        <f>S6&amp;"-"&amp;T6</f>
        <v>22-26</v>
      </c>
      <c r="V6" s="5" t="str">
        <f t="shared" ref="V6:V13" si="4">Q6&amp;"-"&amp;R6</f>
        <v>21,5-26,5</v>
      </c>
      <c r="W6" s="5">
        <v>4</v>
      </c>
      <c r="X6" s="5">
        <f t="shared" ref="X6:X14" si="5">W6/$E$6</f>
        <v>7.6923076923076927E-2</v>
      </c>
      <c r="Y6" s="31">
        <f t="shared" ref="Y6:Y14" si="6">X6</f>
        <v>7.6923076923076927E-2</v>
      </c>
      <c r="Z6" s="5">
        <f>SUM($W$5:W6)</f>
        <v>9</v>
      </c>
      <c r="AA6" s="35">
        <f>SUM($Y$5:Y6)</f>
        <v>0.17307692307692307</v>
      </c>
      <c r="AB6" s="8">
        <f t="shared" ref="AB6:AB14" si="7">AA6</f>
        <v>0.17307692307692307</v>
      </c>
      <c r="AD6">
        <v>37</v>
      </c>
      <c r="AE6">
        <v>46</v>
      </c>
      <c r="AF6" s="5" t="str">
        <f>AD6&amp;"-"&amp;AE6</f>
        <v>37-46</v>
      </c>
      <c r="AG6" s="5">
        <v>14</v>
      </c>
      <c r="AH6" s="5">
        <f>AG6/$E$6</f>
        <v>0.26923076923076922</v>
      </c>
      <c r="AI6" s="31">
        <f>AH6</f>
        <v>0.26923076923076922</v>
      </c>
      <c r="AJ6" s="5">
        <f>SUM($AG$4:AG6)</f>
        <v>46</v>
      </c>
      <c r="AK6" s="5">
        <f>SUM($AH$4:AH6)</f>
        <v>0.88461538461538458</v>
      </c>
      <c r="AL6" s="31">
        <f>AK6</f>
        <v>0.88461538461538458</v>
      </c>
    </row>
    <row r="7" spans="1:39" ht="16.5" customHeight="1">
      <c r="A7">
        <v>47</v>
      </c>
      <c r="H7" s="5">
        <v>22</v>
      </c>
      <c r="I7" s="5">
        <v>2</v>
      </c>
      <c r="J7" s="5">
        <f t="shared" si="0"/>
        <v>3.8461538461538464E-2</v>
      </c>
      <c r="K7" s="31">
        <f t="shared" si="1"/>
        <v>3.8461538461538464E-2</v>
      </c>
      <c r="L7" s="5">
        <f>SUM($I$4:I7)</f>
        <v>7</v>
      </c>
      <c r="M7" s="5">
        <f>SUM($J$4:J7)</f>
        <v>0.13461538461538464</v>
      </c>
      <c r="N7" s="8">
        <f>SUM($K$4:K7)</f>
        <v>0.13461538461538464</v>
      </c>
      <c r="O7" s="5"/>
      <c r="Q7" s="5">
        <f t="shared" si="2"/>
        <v>26.5</v>
      </c>
      <c r="R7" s="5">
        <f t="shared" si="3"/>
        <v>31.5</v>
      </c>
      <c r="S7" s="5">
        <v>27</v>
      </c>
      <c r="T7" s="5">
        <v>31</v>
      </c>
      <c r="U7" s="5" t="str">
        <f t="shared" ref="U7:U12" si="8">S7&amp;"-"&amp;T7</f>
        <v>27-31</v>
      </c>
      <c r="V7" s="5" t="str">
        <f t="shared" si="4"/>
        <v>26,5-31,5</v>
      </c>
      <c r="W7" s="5">
        <v>11</v>
      </c>
      <c r="X7" s="5">
        <f t="shared" si="5"/>
        <v>0.21153846153846154</v>
      </c>
      <c r="Y7" s="31">
        <f t="shared" si="6"/>
        <v>0.21153846153846154</v>
      </c>
      <c r="Z7" s="5">
        <f>SUM($W$5:W7)</f>
        <v>20</v>
      </c>
      <c r="AA7" s="35">
        <f>SUM($Y$5:Y7)</f>
        <v>0.38461538461538458</v>
      </c>
      <c r="AB7" s="8">
        <f t="shared" si="7"/>
        <v>0.38461538461538458</v>
      </c>
      <c r="AD7">
        <v>47</v>
      </c>
      <c r="AE7">
        <v>56</v>
      </c>
      <c r="AF7" s="5" t="str">
        <f>AD7&amp;"-"&amp;AE7</f>
        <v>47-56</v>
      </c>
      <c r="AG7" s="5">
        <v>5</v>
      </c>
      <c r="AH7" s="5">
        <f>AG7/$E$6</f>
        <v>9.6153846153846159E-2</v>
      </c>
      <c r="AI7" s="31">
        <f>AH7</f>
        <v>9.6153846153846159E-2</v>
      </c>
      <c r="AJ7" s="5">
        <f>SUM($AG$4:AG7)</f>
        <v>51</v>
      </c>
      <c r="AK7" s="5">
        <f>SUM($AH$4:AH7)</f>
        <v>0.98076923076923073</v>
      </c>
      <c r="AL7" s="31">
        <f>AK7</f>
        <v>0.98076923076923073</v>
      </c>
    </row>
    <row r="8" spans="1:39">
      <c r="A8">
        <v>42</v>
      </c>
      <c r="H8" s="5">
        <v>24</v>
      </c>
      <c r="I8" s="5">
        <v>1</v>
      </c>
      <c r="J8" s="5">
        <f t="shared" si="0"/>
        <v>1.9230769230769232E-2</v>
      </c>
      <c r="K8" s="31">
        <f t="shared" si="1"/>
        <v>1.9230769230769232E-2</v>
      </c>
      <c r="L8" s="5">
        <f>SUM($I$4:I8)</f>
        <v>8</v>
      </c>
      <c r="M8" s="5">
        <f>SUM($J$4:J8)</f>
        <v>0.15384615384615385</v>
      </c>
      <c r="N8" s="8">
        <f>SUM($K$4:K8)</f>
        <v>0.15384615384615385</v>
      </c>
      <c r="O8" s="5"/>
      <c r="Q8" s="5">
        <f t="shared" si="2"/>
        <v>31.5</v>
      </c>
      <c r="R8" s="5">
        <f t="shared" si="3"/>
        <v>36.5</v>
      </c>
      <c r="S8" s="5">
        <v>32</v>
      </c>
      <c r="T8" s="5">
        <v>36</v>
      </c>
      <c r="U8" s="5" t="str">
        <f t="shared" si="8"/>
        <v>32-36</v>
      </c>
      <c r="V8" s="5" t="str">
        <f t="shared" si="4"/>
        <v>31,5-36,5</v>
      </c>
      <c r="W8" s="5">
        <v>12</v>
      </c>
      <c r="X8" s="5">
        <f t="shared" si="5"/>
        <v>0.23076923076923078</v>
      </c>
      <c r="Y8" s="31">
        <f t="shared" si="6"/>
        <v>0.23076923076923078</v>
      </c>
      <c r="Z8" s="5">
        <f>SUM($W$5:W8)</f>
        <v>32</v>
      </c>
      <c r="AA8" s="35">
        <f>SUM($Y$5:Y8)</f>
        <v>0.61538461538461542</v>
      </c>
      <c r="AB8" s="8">
        <f t="shared" si="7"/>
        <v>0.61538461538461542</v>
      </c>
      <c r="AD8">
        <v>57</v>
      </c>
      <c r="AE8">
        <v>66</v>
      </c>
      <c r="AF8" s="5" t="str">
        <f>AD8&amp;"-"&amp;AE8</f>
        <v>57-66</v>
      </c>
      <c r="AG8" s="5">
        <v>1</v>
      </c>
      <c r="AH8" s="5">
        <f>AG8/$E$6</f>
        <v>1.9230769230769232E-2</v>
      </c>
      <c r="AI8" s="31">
        <f>AH8</f>
        <v>1.9230769230769232E-2</v>
      </c>
      <c r="AJ8" s="5">
        <f>SUM($AG$4:AG8)</f>
        <v>52</v>
      </c>
      <c r="AK8" s="5">
        <f>SUM($AH$4:AH8)</f>
        <v>1</v>
      </c>
      <c r="AL8" s="31">
        <f>AK8</f>
        <v>1</v>
      </c>
    </row>
    <row r="9" spans="1:39">
      <c r="A9">
        <v>22</v>
      </c>
      <c r="H9" s="5">
        <v>25</v>
      </c>
      <c r="I9" s="5">
        <v>1</v>
      </c>
      <c r="J9" s="5">
        <f t="shared" si="0"/>
        <v>1.9230769230769232E-2</v>
      </c>
      <c r="K9" s="31">
        <f t="shared" si="1"/>
        <v>1.9230769230769232E-2</v>
      </c>
      <c r="L9" s="5">
        <f>SUM($I$4:I9)</f>
        <v>9</v>
      </c>
      <c r="M9" s="5">
        <f>SUM($J$4:J9)</f>
        <v>0.17307692307692307</v>
      </c>
      <c r="N9" s="8">
        <f>SUM($K$4:K9)</f>
        <v>0.17307692307692307</v>
      </c>
      <c r="O9" s="5"/>
      <c r="Q9" s="5">
        <f t="shared" si="2"/>
        <v>36.5</v>
      </c>
      <c r="R9" s="5">
        <f t="shared" si="3"/>
        <v>41.5</v>
      </c>
      <c r="S9" s="5">
        <v>37</v>
      </c>
      <c r="T9" s="5">
        <v>41</v>
      </c>
      <c r="U9" s="5" t="str">
        <f t="shared" si="8"/>
        <v>37-41</v>
      </c>
      <c r="V9" s="5" t="str">
        <f t="shared" si="4"/>
        <v>36,5-41,5</v>
      </c>
      <c r="W9" s="5">
        <v>8</v>
      </c>
      <c r="X9" s="5">
        <f t="shared" si="5"/>
        <v>0.15384615384615385</v>
      </c>
      <c r="Y9" s="31">
        <f t="shared" si="6"/>
        <v>0.15384615384615385</v>
      </c>
      <c r="Z9" s="5">
        <f>SUM($W$5:W9)</f>
        <v>40</v>
      </c>
      <c r="AA9" s="35">
        <f>SUM($Y$5:Y9)</f>
        <v>0.76923076923076927</v>
      </c>
      <c r="AB9" s="8">
        <f t="shared" si="7"/>
        <v>0.76923076923076927</v>
      </c>
    </row>
    <row r="10" spans="1:39">
      <c r="A10">
        <v>50</v>
      </c>
      <c r="H10" s="5">
        <v>27</v>
      </c>
      <c r="I10" s="5">
        <v>3</v>
      </c>
      <c r="J10" s="5">
        <f t="shared" si="0"/>
        <v>5.7692307692307696E-2</v>
      </c>
      <c r="K10" s="31">
        <f t="shared" si="1"/>
        <v>5.7692307692307696E-2</v>
      </c>
      <c r="L10" s="5">
        <f>SUM($I$4:I10)</f>
        <v>12</v>
      </c>
      <c r="M10" s="5">
        <f>SUM($J$4:J10)</f>
        <v>0.23076923076923078</v>
      </c>
      <c r="N10" s="8">
        <f>SUM($K$4:K10)</f>
        <v>0.23076923076923078</v>
      </c>
      <c r="O10" s="5"/>
      <c r="Q10" s="5">
        <f t="shared" si="2"/>
        <v>41.5</v>
      </c>
      <c r="R10" s="5">
        <f t="shared" si="3"/>
        <v>46.5</v>
      </c>
      <c r="S10" s="5">
        <v>42</v>
      </c>
      <c r="T10" s="5">
        <v>46</v>
      </c>
      <c r="U10" s="5" t="str">
        <f t="shared" si="8"/>
        <v>42-46</v>
      </c>
      <c r="V10" s="5" t="str">
        <f t="shared" si="4"/>
        <v>41,5-46,5</v>
      </c>
      <c r="W10" s="5">
        <v>6</v>
      </c>
      <c r="X10" s="5">
        <f t="shared" si="5"/>
        <v>0.11538461538461539</v>
      </c>
      <c r="Y10" s="31">
        <f t="shared" si="6"/>
        <v>0.11538461538461539</v>
      </c>
      <c r="Z10" s="5">
        <f>SUM($W$5:W10)</f>
        <v>46</v>
      </c>
      <c r="AA10" s="35">
        <f>SUM($Y$5:Y10)</f>
        <v>0.88461538461538469</v>
      </c>
      <c r="AB10" s="8">
        <f t="shared" si="7"/>
        <v>0.88461538461538469</v>
      </c>
    </row>
    <row r="11" spans="1:39">
      <c r="A11">
        <v>20</v>
      </c>
      <c r="H11" s="5">
        <v>28</v>
      </c>
      <c r="I11" s="5">
        <v>1</v>
      </c>
      <c r="J11" s="5">
        <f t="shared" si="0"/>
        <v>1.9230769230769232E-2</v>
      </c>
      <c r="K11" s="31">
        <f t="shared" si="1"/>
        <v>1.9230769230769232E-2</v>
      </c>
      <c r="L11" s="5">
        <f>SUM($I$4:I11)</f>
        <v>13</v>
      </c>
      <c r="M11" s="5">
        <f>SUM($J$4:J11)</f>
        <v>0.25</v>
      </c>
      <c r="N11" s="8">
        <f>SUM($K$4:K11)</f>
        <v>0.25</v>
      </c>
      <c r="O11" s="5"/>
      <c r="Q11" s="5">
        <f t="shared" si="2"/>
        <v>46.5</v>
      </c>
      <c r="R11" s="5">
        <f t="shared" si="3"/>
        <v>51.5</v>
      </c>
      <c r="S11" s="5">
        <v>47</v>
      </c>
      <c r="T11" s="5">
        <v>51</v>
      </c>
      <c r="U11" s="5" t="str">
        <f t="shared" si="8"/>
        <v>47-51</v>
      </c>
      <c r="V11" s="5" t="str">
        <f t="shared" si="4"/>
        <v>46,5-51,5</v>
      </c>
      <c r="W11" s="5">
        <v>3</v>
      </c>
      <c r="X11" s="5">
        <f t="shared" si="5"/>
        <v>5.7692307692307696E-2</v>
      </c>
      <c r="Y11" s="31">
        <f t="shared" si="6"/>
        <v>5.7692307692307696E-2</v>
      </c>
      <c r="Z11" s="5">
        <f>SUM($W$5:W11)</f>
        <v>49</v>
      </c>
      <c r="AA11" s="35">
        <f>SUM($Y$5:Y11)</f>
        <v>0.9423076923076924</v>
      </c>
      <c r="AB11" s="8">
        <f t="shared" si="7"/>
        <v>0.9423076923076924</v>
      </c>
    </row>
    <row r="12" spans="1:39">
      <c r="A12">
        <v>37</v>
      </c>
      <c r="H12" s="5">
        <v>29</v>
      </c>
      <c r="I12" s="5">
        <v>2</v>
      </c>
      <c r="J12" s="5">
        <f t="shared" si="0"/>
        <v>3.8461538461538464E-2</v>
      </c>
      <c r="K12" s="31">
        <f t="shared" si="1"/>
        <v>3.8461538461538464E-2</v>
      </c>
      <c r="L12" s="5">
        <f>SUM($I$4:I12)</f>
        <v>15</v>
      </c>
      <c r="M12" s="5">
        <f>SUM($J$4:J12)</f>
        <v>0.28846153846153844</v>
      </c>
      <c r="N12" s="8">
        <f>SUM($K$4:K12)</f>
        <v>0.28846153846153844</v>
      </c>
      <c r="O12" s="5"/>
      <c r="Q12" s="5">
        <f t="shared" si="2"/>
        <v>51.5</v>
      </c>
      <c r="R12" s="5">
        <f t="shared" si="3"/>
        <v>56.5</v>
      </c>
      <c r="S12" s="5">
        <v>52</v>
      </c>
      <c r="T12" s="5">
        <v>56</v>
      </c>
      <c r="U12" s="5" t="str">
        <f t="shared" si="8"/>
        <v>52-56</v>
      </c>
      <c r="V12" s="5" t="str">
        <f t="shared" si="4"/>
        <v>51,5-56,5</v>
      </c>
      <c r="W12" s="5">
        <v>2</v>
      </c>
      <c r="X12" s="5">
        <f t="shared" si="5"/>
        <v>3.8461538461538464E-2</v>
      </c>
      <c r="Y12" s="31">
        <f t="shared" si="6"/>
        <v>3.8461538461538464E-2</v>
      </c>
      <c r="Z12" s="5">
        <f>SUM($W$5:W12)</f>
        <v>51</v>
      </c>
      <c r="AA12" s="35">
        <f>SUM($Y$5:Y12)</f>
        <v>0.98076923076923084</v>
      </c>
      <c r="AB12" s="8">
        <f t="shared" si="7"/>
        <v>0.98076923076923084</v>
      </c>
    </row>
    <row r="13" spans="1:39">
      <c r="A13">
        <v>25</v>
      </c>
      <c r="H13" s="5">
        <v>30</v>
      </c>
      <c r="I13" s="5">
        <v>2</v>
      </c>
      <c r="J13" s="5">
        <f t="shared" si="0"/>
        <v>3.8461538461538464E-2</v>
      </c>
      <c r="K13" s="31">
        <f t="shared" si="1"/>
        <v>3.8461538461538464E-2</v>
      </c>
      <c r="L13" s="5">
        <f>SUM($I$4:I13)</f>
        <v>17</v>
      </c>
      <c r="M13" s="5">
        <f>SUM($J$4:J13)</f>
        <v>0.32692307692307687</v>
      </c>
      <c r="N13" s="8">
        <f>SUM($K$4:K13)</f>
        <v>0.32692307692307687</v>
      </c>
      <c r="O13" s="5"/>
      <c r="Q13" s="5">
        <f t="shared" si="2"/>
        <v>56.5</v>
      </c>
      <c r="R13" s="5">
        <f t="shared" si="3"/>
        <v>61.5</v>
      </c>
      <c r="S13" s="5">
        <v>57</v>
      </c>
      <c r="T13" s="5">
        <v>61</v>
      </c>
      <c r="U13" s="5" t="str">
        <f>S13&amp;"-"&amp;T13</f>
        <v>57-61</v>
      </c>
      <c r="V13" s="5" t="str">
        <f t="shared" si="4"/>
        <v>56,5-61,5</v>
      </c>
      <c r="W13" s="5">
        <v>1</v>
      </c>
      <c r="X13" s="5">
        <f t="shared" si="5"/>
        <v>1.9230769230769232E-2</v>
      </c>
      <c r="Y13" s="31">
        <f t="shared" si="6"/>
        <v>1.9230769230769232E-2</v>
      </c>
      <c r="Z13" s="5">
        <f>SUM($W$5:W13)</f>
        <v>52</v>
      </c>
      <c r="AA13" s="35">
        <f>SUM($Y$5:Y13)</f>
        <v>1</v>
      </c>
      <c r="AB13" s="8">
        <f t="shared" si="7"/>
        <v>1</v>
      </c>
    </row>
    <row r="14" spans="1:39">
      <c r="A14">
        <v>37</v>
      </c>
      <c r="H14" s="5">
        <v>31</v>
      </c>
      <c r="I14" s="5">
        <v>3</v>
      </c>
      <c r="J14" s="5">
        <f t="shared" si="0"/>
        <v>5.7692307692307696E-2</v>
      </c>
      <c r="K14" s="31">
        <f t="shared" si="1"/>
        <v>5.7692307692307696E-2</v>
      </c>
      <c r="L14" s="5">
        <f>SUM($I$4:I14)</f>
        <v>20</v>
      </c>
      <c r="M14" s="5">
        <f>SUM($J$4:J14)</f>
        <v>0.38461538461538458</v>
      </c>
      <c r="N14" s="8">
        <f>SUM($K$4:K14)</f>
        <v>0.38461538461538458</v>
      </c>
      <c r="O14" s="5"/>
      <c r="Q14" s="38">
        <f>S14-0.5</f>
        <v>61.5</v>
      </c>
      <c r="R14" s="38">
        <f>T14+0.5</f>
        <v>66.5</v>
      </c>
      <c r="S14" s="38">
        <v>62</v>
      </c>
      <c r="T14" s="38">
        <v>66</v>
      </c>
      <c r="U14" s="38" t="str">
        <f>S14&amp;"-"&amp;T14</f>
        <v>62-66</v>
      </c>
      <c r="V14" s="38" t="str">
        <f>Q14&amp;"-"&amp;R14</f>
        <v>61,5-66,5</v>
      </c>
      <c r="W14" s="39">
        <v>0</v>
      </c>
      <c r="X14" s="39">
        <f t="shared" si="5"/>
        <v>0</v>
      </c>
      <c r="Y14" s="40">
        <f t="shared" si="6"/>
        <v>0</v>
      </c>
      <c r="Z14" s="38">
        <f>SUM($W$5:W14)</f>
        <v>52</v>
      </c>
      <c r="AA14" s="41">
        <f>SUM($Y$5:Y14)</f>
        <v>1</v>
      </c>
      <c r="AB14" s="42">
        <f t="shared" si="7"/>
        <v>1</v>
      </c>
    </row>
    <row r="15" spans="1:39">
      <c r="A15">
        <v>28</v>
      </c>
      <c r="H15" s="5">
        <v>32</v>
      </c>
      <c r="I15" s="5">
        <v>3</v>
      </c>
      <c r="J15" s="5">
        <f t="shared" si="0"/>
        <v>5.7692307692307696E-2</v>
      </c>
      <c r="K15" s="31">
        <f t="shared" si="1"/>
        <v>5.7692307692307696E-2</v>
      </c>
      <c r="L15" s="5">
        <f>SUM($I$4:I15)</f>
        <v>23</v>
      </c>
      <c r="M15" s="5">
        <f>SUM($J$4:J15)</f>
        <v>0.44230769230769229</v>
      </c>
      <c r="N15" s="8">
        <f>SUM($K$4:K15)</f>
        <v>0.44230769230769229</v>
      </c>
      <c r="O15" s="5"/>
    </row>
    <row r="16" spans="1:39">
      <c r="A16">
        <v>21</v>
      </c>
      <c r="H16" s="5">
        <v>33</v>
      </c>
      <c r="I16" s="5">
        <v>1</v>
      </c>
      <c r="J16" s="5">
        <f t="shared" si="0"/>
        <v>1.9230769230769232E-2</v>
      </c>
      <c r="K16" s="31">
        <f t="shared" si="1"/>
        <v>1.9230769230769232E-2</v>
      </c>
      <c r="L16" s="5">
        <f>SUM($I$4:I16)</f>
        <v>24</v>
      </c>
      <c r="M16" s="5">
        <f>SUM($J$4:J16)</f>
        <v>0.46153846153846151</v>
      </c>
      <c r="N16" s="8">
        <f>SUM($K$4:K16)</f>
        <v>0.46153846153846151</v>
      </c>
      <c r="O16" s="5"/>
    </row>
    <row r="17" spans="1:15">
      <c r="A17">
        <v>35</v>
      </c>
      <c r="H17" s="5">
        <v>34</v>
      </c>
      <c r="I17" s="5">
        <v>2</v>
      </c>
      <c r="J17" s="5">
        <f t="shared" si="0"/>
        <v>3.8461538461538464E-2</v>
      </c>
      <c r="K17" s="31">
        <f t="shared" si="1"/>
        <v>3.8461538461538464E-2</v>
      </c>
      <c r="L17" s="5">
        <f>SUM($I$4:I17)</f>
        <v>26</v>
      </c>
      <c r="M17" s="5">
        <f>SUM($J$4:J17)</f>
        <v>0.5</v>
      </c>
      <c r="N17" s="8">
        <f>SUM($K$4:K17)</f>
        <v>0.5</v>
      </c>
      <c r="O17" s="5"/>
    </row>
    <row r="18" spans="1:15">
      <c r="A18">
        <v>59</v>
      </c>
      <c r="H18" s="5">
        <v>35</v>
      </c>
      <c r="I18" s="5">
        <v>2</v>
      </c>
      <c r="J18" s="5">
        <f t="shared" si="0"/>
        <v>3.8461538461538464E-2</v>
      </c>
      <c r="K18" s="31">
        <f t="shared" si="1"/>
        <v>3.8461538461538464E-2</v>
      </c>
      <c r="L18" s="5">
        <f>SUM($I$4:I18)</f>
        <v>28</v>
      </c>
      <c r="M18" s="5">
        <f>SUM($J$4:J18)</f>
        <v>0.53846153846153844</v>
      </c>
      <c r="N18" s="8">
        <f>SUM($K$4:K18)</f>
        <v>0.53846153846153844</v>
      </c>
      <c r="O18" s="5"/>
    </row>
    <row r="19" spans="1:15">
      <c r="A19">
        <v>44</v>
      </c>
      <c r="H19" s="5">
        <v>36</v>
      </c>
      <c r="I19" s="5">
        <v>4</v>
      </c>
      <c r="J19" s="5">
        <f t="shared" si="0"/>
        <v>7.6923076923076927E-2</v>
      </c>
      <c r="K19" s="31">
        <f t="shared" si="1"/>
        <v>7.6923076923076927E-2</v>
      </c>
      <c r="L19" s="5">
        <f>SUM($I$4:I19)</f>
        <v>32</v>
      </c>
      <c r="M19" s="5">
        <f>SUM($J$4:J19)</f>
        <v>0.61538461538461542</v>
      </c>
      <c r="N19" s="8">
        <f>SUM($K$4:K19)</f>
        <v>0.61538461538461542</v>
      </c>
      <c r="O19" s="5"/>
    </row>
    <row r="20" spans="1:15">
      <c r="A20">
        <v>32</v>
      </c>
      <c r="H20" s="5">
        <v>37</v>
      </c>
      <c r="I20" s="5">
        <v>3</v>
      </c>
      <c r="J20" s="5">
        <f t="shared" si="0"/>
        <v>5.7692307692307696E-2</v>
      </c>
      <c r="K20" s="31">
        <f t="shared" si="1"/>
        <v>5.7692307692307696E-2</v>
      </c>
      <c r="L20" s="5">
        <f>SUM($I$4:I20)</f>
        <v>35</v>
      </c>
      <c r="M20" s="5">
        <f>SUM($J$4:J20)</f>
        <v>0.67307692307692313</v>
      </c>
      <c r="N20" s="8">
        <f>SUM($K$4:K20)</f>
        <v>0.67307692307692313</v>
      </c>
      <c r="O20" s="5"/>
    </row>
    <row r="21" spans="1:15">
      <c r="A21">
        <v>56</v>
      </c>
      <c r="H21" s="5">
        <v>38</v>
      </c>
      <c r="I21" s="5">
        <v>3</v>
      </c>
      <c r="J21" s="5">
        <f t="shared" si="0"/>
        <v>5.7692307692307696E-2</v>
      </c>
      <c r="K21" s="31">
        <f t="shared" si="1"/>
        <v>5.7692307692307696E-2</v>
      </c>
      <c r="L21" s="5">
        <f>SUM($I$4:I21)</f>
        <v>38</v>
      </c>
      <c r="M21" s="5">
        <f>SUM($J$4:J21)</f>
        <v>0.73076923076923084</v>
      </c>
      <c r="N21" s="8">
        <f>SUM($K$4:K21)</f>
        <v>0.73076923076923084</v>
      </c>
      <c r="O21" s="5"/>
    </row>
    <row r="22" spans="1:15">
      <c r="A22">
        <v>38</v>
      </c>
      <c r="H22" s="5">
        <v>39</v>
      </c>
      <c r="I22" s="5">
        <v>1</v>
      </c>
      <c r="J22" s="5">
        <f t="shared" si="0"/>
        <v>1.9230769230769232E-2</v>
      </c>
      <c r="K22" s="31">
        <f t="shared" si="1"/>
        <v>1.9230769230769232E-2</v>
      </c>
      <c r="L22" s="5">
        <f>SUM($I$4:I22)</f>
        <v>39</v>
      </c>
      <c r="M22" s="5">
        <f>SUM($J$4:J22)</f>
        <v>0.75000000000000011</v>
      </c>
      <c r="N22" s="8">
        <f>SUM($K$4:K22)</f>
        <v>0.75000000000000011</v>
      </c>
      <c r="O22" s="5"/>
    </row>
    <row r="23" spans="1:15">
      <c r="A23">
        <v>38</v>
      </c>
      <c r="H23" s="5">
        <v>40</v>
      </c>
      <c r="I23" s="5">
        <v>1</v>
      </c>
      <c r="J23" s="5">
        <f t="shared" si="0"/>
        <v>1.9230769230769232E-2</v>
      </c>
      <c r="K23" s="31">
        <f t="shared" si="1"/>
        <v>1.9230769230769232E-2</v>
      </c>
      <c r="L23" s="5">
        <f>SUM($I$4:I23)</f>
        <v>40</v>
      </c>
      <c r="M23" s="5">
        <f>SUM($J$4:J23)</f>
        <v>0.76923076923076938</v>
      </c>
      <c r="N23" s="8">
        <f>SUM($K$4:K23)</f>
        <v>0.76923076923076938</v>
      </c>
      <c r="O23" s="5"/>
    </row>
    <row r="24" spans="1:15">
      <c r="A24">
        <v>29</v>
      </c>
      <c r="H24" s="5">
        <v>42</v>
      </c>
      <c r="I24" s="5">
        <v>2</v>
      </c>
      <c r="J24" s="5">
        <f t="shared" si="0"/>
        <v>3.8461538461538464E-2</v>
      </c>
      <c r="K24" s="31">
        <f t="shared" si="1"/>
        <v>3.8461538461538464E-2</v>
      </c>
      <c r="L24" s="5">
        <f>SUM($I$4:I24)</f>
        <v>42</v>
      </c>
      <c r="M24" s="5">
        <f>SUM($J$4:J24)</f>
        <v>0.80769230769230782</v>
      </c>
      <c r="N24" s="8">
        <f>SUM($K$4:K24)</f>
        <v>0.80769230769230782</v>
      </c>
      <c r="O24" s="5"/>
    </row>
    <row r="25" spans="1:15">
      <c r="A25">
        <v>24</v>
      </c>
      <c r="H25" s="5">
        <v>43</v>
      </c>
      <c r="I25" s="5">
        <v>2</v>
      </c>
      <c r="J25" s="5">
        <f t="shared" si="0"/>
        <v>3.8461538461538464E-2</v>
      </c>
      <c r="K25" s="31">
        <f t="shared" si="1"/>
        <v>3.8461538461538464E-2</v>
      </c>
      <c r="L25" s="5">
        <f>SUM($I$4:I25)</f>
        <v>44</v>
      </c>
      <c r="M25" s="5">
        <f>SUM($J$4:J25)</f>
        <v>0.84615384615384626</v>
      </c>
      <c r="N25" s="8">
        <f>SUM($K$4:K25)</f>
        <v>0.84615384615384626</v>
      </c>
      <c r="O25" s="5"/>
    </row>
    <row r="26" spans="1:15">
      <c r="A26">
        <v>36</v>
      </c>
      <c r="H26" s="5">
        <v>44</v>
      </c>
      <c r="I26" s="5">
        <v>1</v>
      </c>
      <c r="J26" s="5">
        <f t="shared" si="0"/>
        <v>1.9230769230769232E-2</v>
      </c>
      <c r="K26" s="31">
        <f t="shared" si="1"/>
        <v>1.9230769230769232E-2</v>
      </c>
      <c r="L26" s="5">
        <f>SUM($I$4:I26)</f>
        <v>45</v>
      </c>
      <c r="M26" s="5">
        <f>SUM($J$4:J26)</f>
        <v>0.86538461538461553</v>
      </c>
      <c r="N26" s="8">
        <f>SUM($K$4:K26)</f>
        <v>0.86538461538461553</v>
      </c>
      <c r="O26" s="5"/>
    </row>
    <row r="27" spans="1:15">
      <c r="A27">
        <v>36</v>
      </c>
      <c r="H27" s="5">
        <v>46</v>
      </c>
      <c r="I27" s="5">
        <v>1</v>
      </c>
      <c r="J27" s="5">
        <f t="shared" si="0"/>
        <v>1.9230769230769232E-2</v>
      </c>
      <c r="K27" s="31">
        <f t="shared" si="1"/>
        <v>1.9230769230769232E-2</v>
      </c>
      <c r="L27" s="5">
        <f>SUM($I$4:I27)</f>
        <v>46</v>
      </c>
      <c r="M27" s="5">
        <f>SUM($J$4:J27)</f>
        <v>0.8846153846153848</v>
      </c>
      <c r="N27" s="8">
        <f>SUM($K$4:K27)</f>
        <v>0.8846153846153848</v>
      </c>
      <c r="O27" s="5"/>
    </row>
    <row r="28" spans="1:15">
      <c r="A28">
        <v>21</v>
      </c>
      <c r="H28" s="5">
        <v>47</v>
      </c>
      <c r="I28" s="5">
        <v>1</v>
      </c>
      <c r="J28" s="5">
        <f t="shared" si="0"/>
        <v>1.9230769230769232E-2</v>
      </c>
      <c r="K28" s="31">
        <f t="shared" si="1"/>
        <v>1.9230769230769232E-2</v>
      </c>
      <c r="L28" s="5">
        <f>SUM($I$4:I28)</f>
        <v>47</v>
      </c>
      <c r="M28" s="5">
        <f>SUM($J$4:J28)</f>
        <v>0.90384615384615408</v>
      </c>
      <c r="N28" s="8">
        <f>SUM($K$4:K28)</f>
        <v>0.90384615384615408</v>
      </c>
      <c r="O28" s="5"/>
    </row>
    <row r="29" spans="1:15">
      <c r="A29">
        <v>46</v>
      </c>
      <c r="H29" s="5">
        <v>50</v>
      </c>
      <c r="I29" s="5">
        <v>2</v>
      </c>
      <c r="J29" s="5">
        <f t="shared" si="0"/>
        <v>3.8461538461538464E-2</v>
      </c>
      <c r="K29" s="31">
        <f t="shared" si="1"/>
        <v>3.8461538461538464E-2</v>
      </c>
      <c r="L29" s="5">
        <f>SUM($I$4:I29)</f>
        <v>49</v>
      </c>
      <c r="M29" s="5">
        <f>SUM($J$4:J29)</f>
        <v>0.94230769230769251</v>
      </c>
      <c r="N29" s="8">
        <f>SUM($K$4:K29)</f>
        <v>0.94230769230769251</v>
      </c>
      <c r="O29" s="5"/>
    </row>
    <row r="30" spans="1:15">
      <c r="A30">
        <v>33</v>
      </c>
      <c r="H30" s="5">
        <v>52</v>
      </c>
      <c r="I30" s="5">
        <v>1</v>
      </c>
      <c r="J30" s="5">
        <f t="shared" si="0"/>
        <v>1.9230769230769232E-2</v>
      </c>
      <c r="K30" s="31">
        <f t="shared" si="1"/>
        <v>1.9230769230769232E-2</v>
      </c>
      <c r="L30" s="5">
        <f>SUM($I$4:I30)</f>
        <v>50</v>
      </c>
      <c r="M30" s="5">
        <f>SUM($J$4:J30)</f>
        <v>0.96153846153846179</v>
      </c>
      <c r="N30" s="8">
        <f>SUM($K$4:K30)</f>
        <v>0.96153846153846179</v>
      </c>
      <c r="O30" s="5"/>
    </row>
    <row r="31" spans="1:15">
      <c r="A31">
        <v>17</v>
      </c>
      <c r="H31" s="5">
        <v>56</v>
      </c>
      <c r="I31" s="5">
        <v>1</v>
      </c>
      <c r="J31" s="5">
        <f t="shared" si="0"/>
        <v>1.9230769230769232E-2</v>
      </c>
      <c r="K31" s="31">
        <f t="shared" si="1"/>
        <v>1.9230769230769232E-2</v>
      </c>
      <c r="L31" s="5">
        <f>SUM($I$4:I31)</f>
        <v>51</v>
      </c>
      <c r="M31" s="5">
        <f>SUM($J$4:J31)</f>
        <v>0.98076923076923106</v>
      </c>
      <c r="N31" s="8">
        <f>SUM($K$4:K31)</f>
        <v>0.98076923076923106</v>
      </c>
      <c r="O31" s="5"/>
    </row>
    <row r="32" spans="1:15">
      <c r="A32">
        <v>35</v>
      </c>
      <c r="H32" s="5">
        <v>59</v>
      </c>
      <c r="I32" s="5">
        <v>1</v>
      </c>
      <c r="J32" s="5">
        <f t="shared" si="0"/>
        <v>1.9230769230769232E-2</v>
      </c>
      <c r="K32" s="31">
        <f t="shared" si="1"/>
        <v>1.9230769230769232E-2</v>
      </c>
      <c r="L32" s="5">
        <f>SUM($I$4:I32)</f>
        <v>52</v>
      </c>
      <c r="M32" s="5">
        <f>SUM($J$4:J32)</f>
        <v>1.0000000000000002</v>
      </c>
      <c r="N32" s="8">
        <f>SUM($K$4:K32)</f>
        <v>1.0000000000000002</v>
      </c>
    </row>
    <row r="33" spans="1:1">
      <c r="A33">
        <v>30</v>
      </c>
    </row>
    <row r="34" spans="1:1">
      <c r="A34">
        <v>22</v>
      </c>
    </row>
    <row r="35" spans="1:1">
      <c r="A35">
        <v>43</v>
      </c>
    </row>
    <row r="36" spans="1:1">
      <c r="A36">
        <v>31</v>
      </c>
    </row>
    <row r="37" spans="1:1">
      <c r="A37">
        <v>50</v>
      </c>
    </row>
    <row r="38" spans="1:1">
      <c r="A38">
        <v>34</v>
      </c>
    </row>
    <row r="39" spans="1:1">
      <c r="A39">
        <v>30</v>
      </c>
    </row>
    <row r="40" spans="1:1">
      <c r="A40">
        <v>52</v>
      </c>
    </row>
    <row r="41" spans="1:1">
      <c r="A41">
        <v>40</v>
      </c>
    </row>
    <row r="42" spans="1:1">
      <c r="A42">
        <v>32</v>
      </c>
    </row>
    <row r="43" spans="1:1">
      <c r="A43">
        <v>38</v>
      </c>
    </row>
    <row r="44" spans="1:1">
      <c r="A44">
        <v>29</v>
      </c>
    </row>
    <row r="45" spans="1:1">
      <c r="A45">
        <v>36</v>
      </c>
    </row>
    <row r="46" spans="1:1">
      <c r="A46">
        <v>43</v>
      </c>
    </row>
    <row r="47" spans="1:1">
      <c r="A47">
        <v>27</v>
      </c>
    </row>
    <row r="48" spans="1:1">
      <c r="A48">
        <v>39</v>
      </c>
    </row>
    <row r="49" spans="1:1">
      <c r="A49">
        <v>34</v>
      </c>
    </row>
    <row r="50" spans="1:1">
      <c r="A50">
        <v>27</v>
      </c>
    </row>
    <row r="51" spans="1:1">
      <c r="A51">
        <v>42</v>
      </c>
    </row>
    <row r="52" spans="1:1">
      <c r="A52">
        <v>31</v>
      </c>
    </row>
    <row r="53" spans="1:1">
      <c r="A53">
        <v>37</v>
      </c>
    </row>
    <row r="54" spans="1:1">
      <c r="A54">
        <v>17</v>
      </c>
    </row>
  </sheetData>
  <autoFilter ref="A2:A54"/>
  <mergeCells count="3">
    <mergeCell ref="H1:O1"/>
    <mergeCell ref="U1:AC1"/>
    <mergeCell ref="AF1:AM1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E7:L24"/>
  <sheetViews>
    <sheetView topLeftCell="C16" zoomScale="145" zoomScaleNormal="145" workbookViewId="0">
      <selection activeCell="F24" sqref="F24"/>
    </sheetView>
  </sheetViews>
  <sheetFormatPr defaultRowHeight="14.5"/>
  <cols>
    <col min="8" max="8" width="14.36328125" customWidth="1"/>
    <col min="10" max="10" width="14.36328125" customWidth="1"/>
  </cols>
  <sheetData>
    <row r="7" spans="6:12">
      <c r="G7" s="5" t="s">
        <v>84</v>
      </c>
      <c r="H7" s="5" t="s">
        <v>82</v>
      </c>
      <c r="I7" s="5" t="s">
        <v>81</v>
      </c>
      <c r="J7" s="5" t="s">
        <v>122</v>
      </c>
      <c r="K7" s="46" t="s">
        <v>124</v>
      </c>
    </row>
    <row r="8" spans="6:12">
      <c r="G8" s="5" t="s">
        <v>92</v>
      </c>
      <c r="H8" s="5" t="s">
        <v>80</v>
      </c>
      <c r="I8" s="5" t="s">
        <v>1</v>
      </c>
      <c r="J8" s="5"/>
    </row>
    <row r="9" spans="6:12">
      <c r="G9" s="7" t="s">
        <v>34</v>
      </c>
      <c r="H9" s="5">
        <v>48</v>
      </c>
      <c r="I9" s="5">
        <v>2</v>
      </c>
      <c r="J9" s="5">
        <v>-5</v>
      </c>
      <c r="K9">
        <f>I9*J9</f>
        <v>-10</v>
      </c>
      <c r="L9">
        <f>H9*I9</f>
        <v>96</v>
      </c>
    </row>
    <row r="10" spans="6:12">
      <c r="G10" s="7" t="s">
        <v>33</v>
      </c>
      <c r="H10" s="5">
        <v>53</v>
      </c>
      <c r="I10" s="5">
        <v>0</v>
      </c>
      <c r="J10" s="5">
        <v>-4</v>
      </c>
      <c r="K10">
        <f t="shared" ref="K10:K21" si="0">I10*J10</f>
        <v>0</v>
      </c>
      <c r="L10">
        <f t="shared" ref="L10:L21" si="1">H10*I10</f>
        <v>0</v>
      </c>
    </row>
    <row r="11" spans="6:12">
      <c r="G11" s="7" t="s">
        <v>35</v>
      </c>
      <c r="H11" s="5">
        <v>58</v>
      </c>
      <c r="I11" s="5">
        <v>2</v>
      </c>
      <c r="J11" s="5">
        <v>-3</v>
      </c>
      <c r="K11">
        <f t="shared" si="0"/>
        <v>-6</v>
      </c>
      <c r="L11">
        <f t="shared" si="1"/>
        <v>116</v>
      </c>
    </row>
    <row r="12" spans="6:12">
      <c r="F12" s="49"/>
      <c r="G12" s="7" t="s">
        <v>36</v>
      </c>
      <c r="H12" s="47">
        <v>63</v>
      </c>
      <c r="I12" s="5">
        <v>3</v>
      </c>
      <c r="J12" s="5">
        <v>-2</v>
      </c>
      <c r="K12">
        <f t="shared" si="0"/>
        <v>-6</v>
      </c>
      <c r="L12">
        <f t="shared" si="1"/>
        <v>189</v>
      </c>
    </row>
    <row r="13" spans="6:12">
      <c r="G13" s="7" t="s">
        <v>37</v>
      </c>
      <c r="H13" s="5">
        <v>68</v>
      </c>
      <c r="I13" s="5">
        <v>2</v>
      </c>
      <c r="J13" s="5">
        <v>-1</v>
      </c>
      <c r="K13">
        <f t="shared" si="0"/>
        <v>-2</v>
      </c>
      <c r="L13">
        <f t="shared" si="1"/>
        <v>136</v>
      </c>
    </row>
    <row r="14" spans="6:12">
      <c r="F14" s="49" t="s">
        <v>123</v>
      </c>
      <c r="G14" s="7" t="s">
        <v>38</v>
      </c>
      <c r="H14" s="48">
        <v>73</v>
      </c>
      <c r="I14" s="5">
        <v>17</v>
      </c>
      <c r="J14" s="5">
        <v>0</v>
      </c>
      <c r="K14">
        <f t="shared" si="0"/>
        <v>0</v>
      </c>
      <c r="L14">
        <f t="shared" si="1"/>
        <v>1241</v>
      </c>
    </row>
    <row r="15" spans="6:12">
      <c r="G15" s="7" t="s">
        <v>39</v>
      </c>
      <c r="H15" s="5">
        <v>78</v>
      </c>
      <c r="I15" s="5">
        <v>12</v>
      </c>
      <c r="J15" s="5">
        <v>1</v>
      </c>
      <c r="K15">
        <f t="shared" si="0"/>
        <v>12</v>
      </c>
      <c r="L15">
        <f t="shared" si="1"/>
        <v>936</v>
      </c>
    </row>
    <row r="16" spans="6:12">
      <c r="F16" s="45"/>
      <c r="G16" s="7" t="s">
        <v>40</v>
      </c>
      <c r="H16" s="47">
        <v>83</v>
      </c>
      <c r="I16" s="5">
        <v>21</v>
      </c>
      <c r="J16" s="5">
        <v>2</v>
      </c>
      <c r="K16">
        <f t="shared" si="0"/>
        <v>42</v>
      </c>
      <c r="L16">
        <f t="shared" si="1"/>
        <v>1743</v>
      </c>
    </row>
    <row r="17" spans="5:12">
      <c r="G17" s="7" t="s">
        <v>41</v>
      </c>
      <c r="H17" s="5">
        <v>88</v>
      </c>
      <c r="I17" s="5">
        <v>16</v>
      </c>
      <c r="J17" s="5">
        <v>3</v>
      </c>
      <c r="K17">
        <f t="shared" si="0"/>
        <v>48</v>
      </c>
      <c r="L17">
        <f t="shared" si="1"/>
        <v>1408</v>
      </c>
    </row>
    <row r="18" spans="5:12">
      <c r="G18" s="7" t="s">
        <v>42</v>
      </c>
      <c r="H18" s="5">
        <v>93</v>
      </c>
      <c r="I18" s="5">
        <v>11</v>
      </c>
      <c r="J18" s="5">
        <v>4</v>
      </c>
      <c r="K18">
        <f t="shared" si="0"/>
        <v>44</v>
      </c>
      <c r="L18">
        <f t="shared" si="1"/>
        <v>1023</v>
      </c>
    </row>
    <row r="19" spans="5:12">
      <c r="G19" s="7" t="s">
        <v>43</v>
      </c>
      <c r="H19" s="5">
        <v>98</v>
      </c>
      <c r="I19" s="5">
        <v>7</v>
      </c>
      <c r="J19" s="5">
        <v>5</v>
      </c>
      <c r="K19">
        <f t="shared" si="0"/>
        <v>35</v>
      </c>
      <c r="L19">
        <f t="shared" si="1"/>
        <v>686</v>
      </c>
    </row>
    <row r="20" spans="5:12">
      <c r="G20" s="7" t="s">
        <v>44</v>
      </c>
      <c r="H20" s="5">
        <v>103</v>
      </c>
      <c r="I20" s="5">
        <v>6</v>
      </c>
      <c r="J20" s="5">
        <v>6</v>
      </c>
      <c r="K20">
        <f t="shared" si="0"/>
        <v>36</v>
      </c>
      <c r="L20">
        <f t="shared" si="1"/>
        <v>618</v>
      </c>
    </row>
    <row r="21" spans="5:12">
      <c r="G21" s="7" t="s">
        <v>45</v>
      </c>
      <c r="H21" s="5">
        <v>108</v>
      </c>
      <c r="I21" s="5">
        <v>1</v>
      </c>
      <c r="J21" s="5">
        <v>7</v>
      </c>
      <c r="K21">
        <f t="shared" si="0"/>
        <v>7</v>
      </c>
      <c r="L21">
        <f t="shared" si="1"/>
        <v>108</v>
      </c>
    </row>
    <row r="22" spans="5:12">
      <c r="G22" s="7" t="s">
        <v>10</v>
      </c>
      <c r="H22" s="5" t="s">
        <v>93</v>
      </c>
      <c r="I22" s="5">
        <v>100</v>
      </c>
      <c r="J22" s="5"/>
      <c r="K22">
        <f>SUM(K9:K21)</f>
        <v>200</v>
      </c>
      <c r="L22">
        <f>SUM(L9:L21)/$I$22</f>
        <v>83</v>
      </c>
    </row>
    <row r="24" spans="5:12">
      <c r="E24" t="s">
        <v>125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C3:F9"/>
  <sheetViews>
    <sheetView zoomScale="235" zoomScaleNormal="235" workbookViewId="0">
      <selection activeCell="C8" sqref="C8"/>
    </sheetView>
  </sheetViews>
  <sheetFormatPr defaultRowHeight="14.5"/>
  <sheetData>
    <row r="3" spans="3:6">
      <c r="C3" s="5" t="s">
        <v>89</v>
      </c>
      <c r="D3" s="5" t="s">
        <v>90</v>
      </c>
      <c r="E3" s="5" t="s">
        <v>126</v>
      </c>
      <c r="F3" s="5" t="s">
        <v>127</v>
      </c>
    </row>
    <row r="4" spans="3:6">
      <c r="C4" s="5">
        <v>5</v>
      </c>
      <c r="D4" s="5">
        <f>C4-$D$8</f>
        <v>-2.75</v>
      </c>
      <c r="E4" s="5">
        <f>ABS(D4)</f>
        <v>2.75</v>
      </c>
      <c r="F4" s="5">
        <f>E9/4</f>
        <v>1.75</v>
      </c>
    </row>
    <row r="5" spans="3:6">
      <c r="C5" s="5">
        <v>8</v>
      </c>
      <c r="D5" s="5">
        <f>C5-$D$8</f>
        <v>0.25</v>
      </c>
      <c r="E5" s="5">
        <f>ABS(D5)</f>
        <v>0.25</v>
      </c>
    </row>
    <row r="6" spans="3:6">
      <c r="C6" s="5">
        <v>11</v>
      </c>
      <c r="D6" s="5">
        <f>C6-$D$8</f>
        <v>3.25</v>
      </c>
      <c r="E6" s="5">
        <f>ABS(D6)</f>
        <v>3.25</v>
      </c>
    </row>
    <row r="7" spans="3:6">
      <c r="C7" s="5">
        <v>7</v>
      </c>
      <c r="D7" s="5">
        <f>C7-$D$8</f>
        <v>-0.75</v>
      </c>
      <c r="E7" s="5">
        <f>ABS(D7)</f>
        <v>0.75</v>
      </c>
    </row>
    <row r="8" spans="3:6">
      <c r="C8" s="5" t="s">
        <v>93</v>
      </c>
      <c r="D8" s="5">
        <f>AVERAGE(C4:C7)</f>
        <v>7.75</v>
      </c>
    </row>
    <row r="9" spans="3:6">
      <c r="D9">
        <f>SUM(D4:D7)</f>
        <v>0</v>
      </c>
      <c r="E9">
        <f>SUM(E4:E7)</f>
        <v>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O18"/>
  <sheetViews>
    <sheetView zoomScale="130" zoomScaleNormal="130" workbookViewId="0">
      <selection activeCell="F2" sqref="F2:F13"/>
    </sheetView>
  </sheetViews>
  <sheetFormatPr defaultRowHeight="14.5"/>
  <cols>
    <col min="7" max="7" width="10.54296875" customWidth="1"/>
  </cols>
  <sheetData>
    <row r="1" spans="1:15">
      <c r="B1" s="5" t="s">
        <v>110</v>
      </c>
      <c r="C1" s="5" t="s">
        <v>111</v>
      </c>
      <c r="D1" s="5" t="s">
        <v>82</v>
      </c>
      <c r="E1" s="5" t="s">
        <v>118</v>
      </c>
      <c r="F1" s="5" t="s">
        <v>81</v>
      </c>
      <c r="G1" s="46" t="s">
        <v>122</v>
      </c>
      <c r="H1" s="46" t="s">
        <v>124</v>
      </c>
      <c r="I1" s="46" t="s">
        <v>130</v>
      </c>
      <c r="J1" s="46"/>
      <c r="K1" s="46" t="s">
        <v>83</v>
      </c>
      <c r="L1" s="46" t="s">
        <v>90</v>
      </c>
      <c r="M1" s="46" t="s">
        <v>126</v>
      </c>
      <c r="N1" s="46" t="s">
        <v>129</v>
      </c>
    </row>
    <row r="2" spans="1:15">
      <c r="B2" s="5">
        <v>50</v>
      </c>
      <c r="C2" s="5">
        <v>59</v>
      </c>
      <c r="D2" s="5">
        <f>(B2+C2)/2</f>
        <v>54.5</v>
      </c>
      <c r="E2" s="5" t="str">
        <f>B2&amp;"-"&amp;C2</f>
        <v>50-59</v>
      </c>
      <c r="F2" s="5">
        <v>1</v>
      </c>
      <c r="G2" s="46">
        <v>-5</v>
      </c>
      <c r="H2">
        <f>F2*G2</f>
        <v>-5</v>
      </c>
      <c r="I2">
        <f>F2*G2^2</f>
        <v>25</v>
      </c>
      <c r="K2">
        <f>D2*F2</f>
        <v>54.5</v>
      </c>
      <c r="L2">
        <f>D2-$M$14</f>
        <v>-55.368421052631575</v>
      </c>
      <c r="M2">
        <f>ABS(L2)</f>
        <v>55.368421052631575</v>
      </c>
      <c r="N2">
        <f>F2*M2</f>
        <v>55.368421052631575</v>
      </c>
    </row>
    <row r="3" spans="1:15">
      <c r="B3" s="5">
        <v>60</v>
      </c>
      <c r="C3" s="5">
        <v>69</v>
      </c>
      <c r="D3" s="5">
        <f t="shared" ref="D3:D13" si="0">(B3+C3)/2</f>
        <v>64.5</v>
      </c>
      <c r="E3" s="5" t="str">
        <f t="shared" ref="E3:E13" si="1">B3&amp;"-"&amp;C3</f>
        <v>60-69</v>
      </c>
      <c r="F3" s="5">
        <v>5</v>
      </c>
      <c r="G3" s="46">
        <v>-4</v>
      </c>
      <c r="H3">
        <f t="shared" ref="H3:H13" si="2">F3*G3</f>
        <v>-20</v>
      </c>
      <c r="I3">
        <f t="shared" ref="I3:I13" si="3">F3*G3^2</f>
        <v>80</v>
      </c>
      <c r="K3">
        <f t="shared" ref="K3:K13" si="4">D3*F3</f>
        <v>322.5</v>
      </c>
      <c r="L3">
        <f t="shared" ref="L3:L13" si="5">D3-$M$14</f>
        <v>-45.368421052631575</v>
      </c>
      <c r="M3">
        <f t="shared" ref="M3:M13" si="6">ABS(L3)</f>
        <v>45.368421052631575</v>
      </c>
      <c r="N3">
        <f t="shared" ref="N3:N13" si="7">F3*M3</f>
        <v>226.84210526315786</v>
      </c>
    </row>
    <row r="4" spans="1:15">
      <c r="B4" s="5">
        <v>70</v>
      </c>
      <c r="C4" s="5">
        <v>79</v>
      </c>
      <c r="D4" s="5">
        <f t="shared" si="0"/>
        <v>74.5</v>
      </c>
      <c r="E4" s="5" t="str">
        <f t="shared" si="1"/>
        <v>70-79</v>
      </c>
      <c r="F4" s="5">
        <v>10</v>
      </c>
      <c r="G4" s="46">
        <v>-3</v>
      </c>
      <c r="H4">
        <f t="shared" si="2"/>
        <v>-30</v>
      </c>
      <c r="I4">
        <f t="shared" si="3"/>
        <v>90</v>
      </c>
      <c r="K4">
        <f t="shared" si="4"/>
        <v>745</v>
      </c>
      <c r="L4">
        <f t="shared" si="5"/>
        <v>-35.368421052631575</v>
      </c>
      <c r="M4">
        <f t="shared" si="6"/>
        <v>35.368421052631575</v>
      </c>
      <c r="N4">
        <f t="shared" si="7"/>
        <v>353.68421052631572</v>
      </c>
    </row>
    <row r="5" spans="1:15">
      <c r="B5" s="5">
        <v>80</v>
      </c>
      <c r="C5" s="5">
        <v>89</v>
      </c>
      <c r="D5" s="5">
        <f t="shared" si="0"/>
        <v>84.5</v>
      </c>
      <c r="E5" s="5" t="str">
        <f t="shared" si="1"/>
        <v>80-89</v>
      </c>
      <c r="F5" s="5">
        <v>36</v>
      </c>
      <c r="G5" s="46">
        <v>-2</v>
      </c>
      <c r="H5">
        <f t="shared" si="2"/>
        <v>-72</v>
      </c>
      <c r="I5">
        <f t="shared" si="3"/>
        <v>144</v>
      </c>
      <c r="K5">
        <f t="shared" si="4"/>
        <v>3042</v>
      </c>
      <c r="L5">
        <f t="shared" si="5"/>
        <v>-25.368421052631575</v>
      </c>
      <c r="M5">
        <f t="shared" si="6"/>
        <v>25.368421052631575</v>
      </c>
      <c r="N5">
        <f t="shared" si="7"/>
        <v>913.26315789473665</v>
      </c>
    </row>
    <row r="6" spans="1:15">
      <c r="B6" s="5">
        <v>90</v>
      </c>
      <c r="C6" s="5">
        <v>99</v>
      </c>
      <c r="D6" s="5">
        <f t="shared" si="0"/>
        <v>94.5</v>
      </c>
      <c r="E6" s="5" t="str">
        <f t="shared" si="1"/>
        <v>90-99</v>
      </c>
      <c r="F6" s="5">
        <v>48</v>
      </c>
      <c r="G6" s="46">
        <v>-1</v>
      </c>
      <c r="H6">
        <f t="shared" si="2"/>
        <v>-48</v>
      </c>
      <c r="I6">
        <f t="shared" si="3"/>
        <v>48</v>
      </c>
      <c r="K6">
        <f t="shared" si="4"/>
        <v>4536</v>
      </c>
      <c r="L6">
        <f t="shared" si="5"/>
        <v>-15.368421052631575</v>
      </c>
      <c r="M6">
        <f t="shared" si="6"/>
        <v>15.368421052631575</v>
      </c>
      <c r="N6">
        <f t="shared" si="7"/>
        <v>737.68421052631561</v>
      </c>
    </row>
    <row r="7" spans="1:15">
      <c r="A7" s="49" t="s">
        <v>123</v>
      </c>
      <c r="B7" s="5">
        <v>100</v>
      </c>
      <c r="C7" s="5">
        <v>109</v>
      </c>
      <c r="D7" s="48">
        <f t="shared" si="0"/>
        <v>104.5</v>
      </c>
      <c r="E7" s="5" t="str">
        <f t="shared" si="1"/>
        <v>100-109</v>
      </c>
      <c r="F7" s="5">
        <v>51</v>
      </c>
      <c r="G7" s="46">
        <v>0</v>
      </c>
      <c r="H7">
        <f t="shared" si="2"/>
        <v>0</v>
      </c>
      <c r="I7">
        <f t="shared" si="3"/>
        <v>0</v>
      </c>
      <c r="K7">
        <f t="shared" si="4"/>
        <v>5329.5</v>
      </c>
      <c r="L7">
        <f t="shared" si="5"/>
        <v>-5.3684210526315752</v>
      </c>
      <c r="M7">
        <f t="shared" si="6"/>
        <v>5.3684210526315752</v>
      </c>
      <c r="N7">
        <f t="shared" si="7"/>
        <v>273.78947368421035</v>
      </c>
    </row>
    <row r="8" spans="1:15">
      <c r="B8" s="5">
        <v>110</v>
      </c>
      <c r="C8" s="5">
        <v>119</v>
      </c>
      <c r="D8" s="5">
        <f t="shared" si="0"/>
        <v>114.5</v>
      </c>
      <c r="E8" s="5" t="str">
        <f t="shared" si="1"/>
        <v>110-119</v>
      </c>
      <c r="F8" s="5">
        <v>30</v>
      </c>
      <c r="G8" s="46">
        <v>1</v>
      </c>
      <c r="H8">
        <f t="shared" si="2"/>
        <v>30</v>
      </c>
      <c r="I8">
        <f t="shared" si="3"/>
        <v>30</v>
      </c>
      <c r="K8">
        <f t="shared" si="4"/>
        <v>3435</v>
      </c>
      <c r="L8">
        <f t="shared" si="5"/>
        <v>4.6315789473684248</v>
      </c>
      <c r="M8">
        <f t="shared" si="6"/>
        <v>4.6315789473684248</v>
      </c>
      <c r="N8">
        <f t="shared" si="7"/>
        <v>138.94736842105274</v>
      </c>
    </row>
    <row r="9" spans="1:15">
      <c r="B9" s="5">
        <v>120</v>
      </c>
      <c r="C9" s="5">
        <v>129</v>
      </c>
      <c r="D9" s="5">
        <f t="shared" si="0"/>
        <v>124.5</v>
      </c>
      <c r="E9" s="5" t="str">
        <f t="shared" si="1"/>
        <v>120-129</v>
      </c>
      <c r="F9" s="5">
        <v>40</v>
      </c>
      <c r="G9" s="46">
        <v>2</v>
      </c>
      <c r="H9">
        <f t="shared" si="2"/>
        <v>80</v>
      </c>
      <c r="I9">
        <f t="shared" si="3"/>
        <v>160</v>
      </c>
      <c r="K9">
        <f t="shared" si="4"/>
        <v>4980</v>
      </c>
      <c r="L9">
        <f t="shared" si="5"/>
        <v>14.631578947368425</v>
      </c>
      <c r="M9">
        <f t="shared" si="6"/>
        <v>14.631578947368425</v>
      </c>
      <c r="N9">
        <f t="shared" si="7"/>
        <v>585.26315789473699</v>
      </c>
    </row>
    <row r="10" spans="1:15">
      <c r="B10" s="5">
        <v>130</v>
      </c>
      <c r="C10" s="5">
        <v>139</v>
      </c>
      <c r="D10" s="5">
        <f t="shared" si="0"/>
        <v>134.5</v>
      </c>
      <c r="E10" s="5" t="str">
        <f t="shared" si="1"/>
        <v>130-139</v>
      </c>
      <c r="F10" s="5">
        <v>45</v>
      </c>
      <c r="G10" s="46">
        <v>3</v>
      </c>
      <c r="H10">
        <f t="shared" si="2"/>
        <v>135</v>
      </c>
      <c r="I10">
        <f t="shared" si="3"/>
        <v>405</v>
      </c>
      <c r="K10">
        <f t="shared" si="4"/>
        <v>6052.5</v>
      </c>
      <c r="L10">
        <f t="shared" si="5"/>
        <v>24.631578947368425</v>
      </c>
      <c r="M10">
        <f t="shared" si="6"/>
        <v>24.631578947368425</v>
      </c>
      <c r="N10">
        <f t="shared" si="7"/>
        <v>1108.4210526315792</v>
      </c>
    </row>
    <row r="11" spans="1:15">
      <c r="B11" s="5">
        <v>140</v>
      </c>
      <c r="C11" s="5">
        <v>149</v>
      </c>
      <c r="D11" s="5">
        <f t="shared" si="0"/>
        <v>144.5</v>
      </c>
      <c r="E11" s="5" t="str">
        <f t="shared" si="1"/>
        <v>140-149</v>
      </c>
      <c r="F11" s="5">
        <v>13</v>
      </c>
      <c r="G11" s="46">
        <v>4</v>
      </c>
      <c r="H11">
        <f t="shared" si="2"/>
        <v>52</v>
      </c>
      <c r="I11">
        <f t="shared" si="3"/>
        <v>208</v>
      </c>
      <c r="K11">
        <f t="shared" si="4"/>
        <v>1878.5</v>
      </c>
      <c r="L11">
        <f t="shared" si="5"/>
        <v>34.631578947368425</v>
      </c>
      <c r="M11">
        <f t="shared" si="6"/>
        <v>34.631578947368425</v>
      </c>
      <c r="N11">
        <f t="shared" si="7"/>
        <v>450.21052631578954</v>
      </c>
    </row>
    <row r="12" spans="1:15">
      <c r="B12" s="5">
        <v>150</v>
      </c>
      <c r="C12" s="5">
        <v>159</v>
      </c>
      <c r="D12" s="5">
        <f t="shared" si="0"/>
        <v>154.5</v>
      </c>
      <c r="E12" s="5" t="str">
        <f t="shared" si="1"/>
        <v>150-159</v>
      </c>
      <c r="F12" s="5">
        <v>5</v>
      </c>
      <c r="G12" s="46">
        <v>5</v>
      </c>
      <c r="H12">
        <f t="shared" si="2"/>
        <v>25</v>
      </c>
      <c r="I12">
        <f t="shared" si="3"/>
        <v>125</v>
      </c>
      <c r="K12">
        <f t="shared" si="4"/>
        <v>772.5</v>
      </c>
      <c r="L12">
        <f t="shared" si="5"/>
        <v>44.631578947368425</v>
      </c>
      <c r="M12">
        <f t="shared" si="6"/>
        <v>44.631578947368425</v>
      </c>
      <c r="N12">
        <f t="shared" si="7"/>
        <v>223.15789473684214</v>
      </c>
    </row>
    <row r="13" spans="1:15">
      <c r="B13" s="5">
        <v>160</v>
      </c>
      <c r="C13" s="5">
        <v>169</v>
      </c>
      <c r="D13" s="5">
        <f t="shared" si="0"/>
        <v>164.5</v>
      </c>
      <c r="E13" s="5" t="str">
        <f t="shared" si="1"/>
        <v>160-169</v>
      </c>
      <c r="F13" s="5">
        <v>1</v>
      </c>
      <c r="G13" s="46">
        <v>6</v>
      </c>
      <c r="H13">
        <f t="shared" si="2"/>
        <v>6</v>
      </c>
      <c r="I13">
        <f t="shared" si="3"/>
        <v>36</v>
      </c>
      <c r="K13">
        <f t="shared" si="4"/>
        <v>164.5</v>
      </c>
      <c r="L13">
        <f t="shared" si="5"/>
        <v>54.631578947368425</v>
      </c>
      <c r="M13">
        <f t="shared" si="6"/>
        <v>54.631578947368425</v>
      </c>
      <c r="N13">
        <f t="shared" si="7"/>
        <v>54.631578947368425</v>
      </c>
    </row>
    <row r="14" spans="1:15">
      <c r="E14" s="50" t="s">
        <v>10</v>
      </c>
      <c r="F14">
        <f>SUM(F2:F13)</f>
        <v>285</v>
      </c>
      <c r="G14" s="50"/>
      <c r="H14">
        <f>SUM(H2:H13)</f>
        <v>153</v>
      </c>
      <c r="I14">
        <f>SUM(I2:I13)</f>
        <v>1351</v>
      </c>
      <c r="K14">
        <f>SUM(K2:K13)</f>
        <v>31312.5</v>
      </c>
      <c r="L14" s="50" t="s">
        <v>93</v>
      </c>
      <c r="M14" s="50">
        <f>K14/$F$14</f>
        <v>109.86842105263158</v>
      </c>
      <c r="N14">
        <f>SUM(N2:N13)</f>
        <v>5121.2631578947367</v>
      </c>
      <c r="O14" s="11">
        <f>N14/$F$14</f>
        <v>17.969344413665741</v>
      </c>
    </row>
    <row r="15" spans="1:15">
      <c r="L15">
        <f>SUM(L2:L13)</f>
        <v>-4.4210526315788314</v>
      </c>
      <c r="O15" s="34" t="s">
        <v>127</v>
      </c>
    </row>
    <row r="16" spans="1:15">
      <c r="G16" t="s">
        <v>131</v>
      </c>
      <c r="I16" s="10">
        <f>10/F14*SQRT(F14*I14-H14^2)</f>
        <v>21.100121874552293</v>
      </c>
    </row>
    <row r="18" spans="3:9">
      <c r="C18">
        <f>D7+($H$14/$F$14)*10</f>
        <v>109.86842105263158</v>
      </c>
      <c r="I18">
        <f>601.35*10/285</f>
        <v>21.1</v>
      </c>
    </row>
  </sheetData>
  <pageMargins left="0.7" right="0.7" top="0.75" bottom="0.75" header="0.3" footer="0.3"/>
  <pageSetup orientation="portrait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L20"/>
  <sheetViews>
    <sheetView tabSelected="1" zoomScale="175" zoomScaleNormal="175" workbookViewId="0">
      <selection activeCell="I1" sqref="I1"/>
    </sheetView>
  </sheetViews>
  <sheetFormatPr defaultRowHeight="14.5"/>
  <sheetData>
    <row r="1" spans="1:12">
      <c r="A1" t="s">
        <v>110</v>
      </c>
      <c r="B1" t="s">
        <v>111</v>
      </c>
      <c r="C1" s="5" t="s">
        <v>132</v>
      </c>
      <c r="D1" s="5" t="s">
        <v>133</v>
      </c>
      <c r="E1" s="5" t="s">
        <v>81</v>
      </c>
      <c r="F1" s="5" t="s">
        <v>134</v>
      </c>
      <c r="G1" s="46" t="s">
        <v>137</v>
      </c>
      <c r="H1" s="46" t="s">
        <v>138</v>
      </c>
      <c r="I1">
        <f>89.5+(25%*285-52)*10/48</f>
        <v>93.510416666666671</v>
      </c>
    </row>
    <row r="2" spans="1:12">
      <c r="A2" s="5">
        <v>50</v>
      </c>
      <c r="B2" s="56">
        <v>59</v>
      </c>
      <c r="C2" s="5">
        <f>A2-0.5</f>
        <v>49.5</v>
      </c>
      <c r="D2" s="5">
        <f>B2+0.5</f>
        <v>59.5</v>
      </c>
      <c r="E2" s="5">
        <v>1</v>
      </c>
      <c r="F2" s="5">
        <f>SUM($E$2:E2)</f>
        <v>1</v>
      </c>
      <c r="G2" s="1">
        <f>E2/$B$16</f>
        <v>3.5087719298245615E-3</v>
      </c>
      <c r="H2" s="8">
        <f>SUM($G$2:G2)</f>
        <v>3.5087719298245615E-3</v>
      </c>
      <c r="I2" t="s">
        <v>144</v>
      </c>
      <c r="J2">
        <v>75</v>
      </c>
    </row>
    <row r="3" spans="1:12">
      <c r="A3" s="5">
        <v>60</v>
      </c>
      <c r="B3" s="56">
        <v>69</v>
      </c>
      <c r="C3" s="5">
        <f t="shared" ref="C3:C13" si="0">A3-0.5</f>
        <v>59.5</v>
      </c>
      <c r="D3" s="5">
        <f t="shared" ref="D3:D13" si="1">B3+0.5</f>
        <v>69.5</v>
      </c>
      <c r="E3" s="5">
        <v>5</v>
      </c>
      <c r="F3" s="5">
        <f>SUM($E$2:E3)</f>
        <v>6</v>
      </c>
      <c r="G3" s="1">
        <f t="shared" ref="G3:G13" si="2">E3/$B$16</f>
        <v>1.7543859649122806E-2</v>
      </c>
      <c r="H3" s="8">
        <f>SUM($G$2:G3)</f>
        <v>2.1052631578947368E-2</v>
      </c>
      <c r="I3" t="s">
        <v>81</v>
      </c>
      <c r="J3">
        <v>40</v>
      </c>
    </row>
    <row r="4" spans="1:12">
      <c r="A4" s="5">
        <v>70</v>
      </c>
      <c r="B4" s="56">
        <v>79</v>
      </c>
      <c r="C4" s="5">
        <f t="shared" si="0"/>
        <v>69.5</v>
      </c>
      <c r="D4" s="5">
        <f t="shared" si="1"/>
        <v>79.5</v>
      </c>
      <c r="E4" s="5">
        <v>10</v>
      </c>
      <c r="F4" s="5">
        <f>SUM($E$2:E4)</f>
        <v>16</v>
      </c>
      <c r="G4" s="1">
        <f t="shared" si="2"/>
        <v>3.5087719298245612E-2</v>
      </c>
      <c r="H4" s="42">
        <f>SUM($G$2:G4)</f>
        <v>5.6140350877192977E-2</v>
      </c>
      <c r="I4" t="s">
        <v>134</v>
      </c>
      <c r="J4">
        <v>181</v>
      </c>
    </row>
    <row r="5" spans="1:12">
      <c r="A5" s="5">
        <v>80</v>
      </c>
      <c r="B5" s="56">
        <v>89</v>
      </c>
      <c r="C5" s="38">
        <f t="shared" si="0"/>
        <v>79.5</v>
      </c>
      <c r="D5" s="38">
        <f t="shared" si="1"/>
        <v>89.5</v>
      </c>
      <c r="E5" s="5">
        <v>36</v>
      </c>
      <c r="F5" s="5">
        <f>SUM($E$2:E5)</f>
        <v>52</v>
      </c>
      <c r="G5" s="57">
        <f t="shared" si="2"/>
        <v>0.12631578947368421</v>
      </c>
      <c r="H5" s="8">
        <f>SUM($G$2:G5)</f>
        <v>0.18245614035087721</v>
      </c>
      <c r="I5" t="s">
        <v>132</v>
      </c>
      <c r="J5">
        <v>119.5</v>
      </c>
    </row>
    <row r="6" spans="1:12">
      <c r="A6" s="5">
        <v>90</v>
      </c>
      <c r="B6" s="56">
        <v>99</v>
      </c>
      <c r="C6" s="5">
        <f t="shared" si="0"/>
        <v>89.5</v>
      </c>
      <c r="D6" s="5">
        <f t="shared" si="1"/>
        <v>99.5</v>
      </c>
      <c r="E6" s="5">
        <v>48</v>
      </c>
      <c r="F6" s="5">
        <f>SUM($E$2:E6)</f>
        <v>100</v>
      </c>
      <c r="G6" s="1">
        <f t="shared" si="2"/>
        <v>0.16842105263157894</v>
      </c>
      <c r="H6" s="8">
        <f>SUM($G$2:G6)</f>
        <v>0.35087719298245612</v>
      </c>
      <c r="I6" t="s">
        <v>135</v>
      </c>
      <c r="J6">
        <v>10</v>
      </c>
    </row>
    <row r="7" spans="1:12">
      <c r="A7" s="5">
        <v>100</v>
      </c>
      <c r="B7" s="56">
        <v>109</v>
      </c>
      <c r="C7" s="5">
        <f t="shared" si="0"/>
        <v>99.5</v>
      </c>
      <c r="D7" s="5">
        <f t="shared" si="1"/>
        <v>109.5</v>
      </c>
      <c r="E7" s="5">
        <v>51</v>
      </c>
      <c r="F7" s="5">
        <f>SUM($E$2:E7)</f>
        <v>151</v>
      </c>
      <c r="G7" s="1">
        <f t="shared" si="2"/>
        <v>0.17894736842105263</v>
      </c>
      <c r="H7" s="60">
        <f>SUM($G$2:G7)</f>
        <v>0.52982456140350875</v>
      </c>
      <c r="I7" t="s">
        <v>10</v>
      </c>
      <c r="J7">
        <v>285</v>
      </c>
    </row>
    <row r="8" spans="1:12">
      <c r="A8" s="5">
        <v>110</v>
      </c>
      <c r="B8" s="56">
        <v>119</v>
      </c>
      <c r="C8" s="58">
        <f t="shared" si="0"/>
        <v>109.5</v>
      </c>
      <c r="D8" s="58">
        <f t="shared" si="1"/>
        <v>119.5</v>
      </c>
      <c r="E8" s="5">
        <v>30</v>
      </c>
      <c r="F8" s="5">
        <f>SUM($E$2:E8)</f>
        <v>181</v>
      </c>
      <c r="G8" s="59">
        <f t="shared" si="2"/>
        <v>0.10526315789473684</v>
      </c>
      <c r="H8" s="8">
        <f>SUM($G$2:G8)</f>
        <v>0.63508771929824559</v>
      </c>
    </row>
    <row r="9" spans="1:12">
      <c r="A9" s="5">
        <v>120</v>
      </c>
      <c r="B9" s="56">
        <v>129</v>
      </c>
      <c r="C9" s="5">
        <f t="shared" si="0"/>
        <v>119.5</v>
      </c>
      <c r="D9" s="5">
        <f t="shared" si="1"/>
        <v>129.5</v>
      </c>
      <c r="E9" s="5">
        <v>40</v>
      </c>
      <c r="F9" s="5">
        <f>SUM($E$2:E9)</f>
        <v>221</v>
      </c>
      <c r="G9" s="1">
        <f t="shared" si="2"/>
        <v>0.14035087719298245</v>
      </c>
      <c r="H9" s="8">
        <f>SUM($G$2:G9)</f>
        <v>0.77543859649122804</v>
      </c>
      <c r="J9" t="s">
        <v>145</v>
      </c>
      <c r="K9" s="1"/>
    </row>
    <row r="10" spans="1:12">
      <c r="A10" s="5">
        <v>130</v>
      </c>
      <c r="B10" s="56">
        <v>139</v>
      </c>
      <c r="C10" s="5">
        <f t="shared" si="0"/>
        <v>129.5</v>
      </c>
      <c r="D10" s="5">
        <f t="shared" si="1"/>
        <v>139.5</v>
      </c>
      <c r="E10" s="5">
        <v>45</v>
      </c>
      <c r="F10" s="5">
        <f>SUM($E$2:E10)</f>
        <v>266</v>
      </c>
      <c r="G10" s="1">
        <f t="shared" si="2"/>
        <v>0.15789473684210525</v>
      </c>
      <c r="H10" s="8">
        <f>SUM($G$2:G10)</f>
        <v>0.93333333333333335</v>
      </c>
      <c r="I10" t="s">
        <v>146</v>
      </c>
      <c r="J10">
        <f>119.5+(75%*285-181)*10/40</f>
        <v>127.6875</v>
      </c>
    </row>
    <row r="11" spans="1:12">
      <c r="A11" s="5">
        <v>140</v>
      </c>
      <c r="B11" s="56">
        <v>149</v>
      </c>
      <c r="C11" s="5">
        <f t="shared" si="0"/>
        <v>139.5</v>
      </c>
      <c r="D11" s="5">
        <f t="shared" si="1"/>
        <v>149.5</v>
      </c>
      <c r="E11" s="5">
        <v>13</v>
      </c>
      <c r="F11" s="5">
        <f>SUM($E$2:E11)</f>
        <v>279</v>
      </c>
      <c r="G11" s="1">
        <f t="shared" si="2"/>
        <v>4.5614035087719301E-2</v>
      </c>
      <c r="H11" s="8">
        <f>SUM($G$2:G11)</f>
        <v>0.97894736842105268</v>
      </c>
      <c r="I11" t="s">
        <v>147</v>
      </c>
    </row>
    <row r="12" spans="1:12">
      <c r="A12" s="5">
        <v>150</v>
      </c>
      <c r="B12" s="56">
        <v>159</v>
      </c>
      <c r="C12" s="5">
        <f t="shared" si="0"/>
        <v>149.5</v>
      </c>
      <c r="D12" s="5">
        <f t="shared" si="1"/>
        <v>159.5</v>
      </c>
      <c r="E12" s="5">
        <v>5</v>
      </c>
      <c r="F12" s="5">
        <f>SUM($E$2:E12)</f>
        <v>284</v>
      </c>
      <c r="G12" s="1">
        <f t="shared" si="2"/>
        <v>1.7543859649122806E-2</v>
      </c>
      <c r="H12" s="8">
        <f>SUM($G$2:G12)</f>
        <v>0.99649122807017543</v>
      </c>
      <c r="I12" t="s">
        <v>148</v>
      </c>
    </row>
    <row r="13" spans="1:12">
      <c r="A13" s="5">
        <v>160</v>
      </c>
      <c r="B13" s="56">
        <v>169</v>
      </c>
      <c r="C13" s="5">
        <f t="shared" si="0"/>
        <v>159.5</v>
      </c>
      <c r="D13" s="5">
        <f t="shared" si="1"/>
        <v>169.5</v>
      </c>
      <c r="E13" s="5">
        <v>1</v>
      </c>
      <c r="F13" s="5">
        <f>SUM($E$2:E13)</f>
        <v>285</v>
      </c>
      <c r="G13" s="1">
        <f t="shared" si="2"/>
        <v>3.5087719298245615E-3</v>
      </c>
      <c r="H13" s="8">
        <f>SUM($G$2:G13)</f>
        <v>1</v>
      </c>
      <c r="I13" t="s">
        <v>132</v>
      </c>
      <c r="J13">
        <v>99.5</v>
      </c>
      <c r="L13">
        <v>89.5</v>
      </c>
    </row>
    <row r="14" spans="1:12">
      <c r="I14" t="s">
        <v>135</v>
      </c>
      <c r="J14">
        <v>10</v>
      </c>
      <c r="L14">
        <v>10</v>
      </c>
    </row>
    <row r="15" spans="1:12">
      <c r="A15" t="s">
        <v>135</v>
      </c>
      <c r="B15">
        <v>10</v>
      </c>
      <c r="I15" t="s">
        <v>81</v>
      </c>
      <c r="J15">
        <v>51</v>
      </c>
      <c r="L15">
        <v>48</v>
      </c>
    </row>
    <row r="16" spans="1:12">
      <c r="A16" t="s">
        <v>10</v>
      </c>
      <c r="B16">
        <f>SUM(E2:E13)</f>
        <v>285</v>
      </c>
      <c r="I16" t="s">
        <v>134</v>
      </c>
      <c r="J16">
        <v>100</v>
      </c>
      <c r="L16">
        <v>52</v>
      </c>
    </row>
    <row r="17" spans="1:12">
      <c r="J17">
        <f>99.5+(50%*285-100)*10/51</f>
        <v>107.83333333333333</v>
      </c>
      <c r="L17">
        <f>89.5+(0.25%*285-52)*10/48</f>
        <v>78.815104166666671</v>
      </c>
    </row>
    <row r="18" spans="1:12">
      <c r="A18" t="s">
        <v>136</v>
      </c>
      <c r="G18" t="s">
        <v>141</v>
      </c>
    </row>
    <row r="19" spans="1:12">
      <c r="A19">
        <v>84</v>
      </c>
      <c r="B19">
        <f>100*(F4+E5*(A19-C5)/$B$15)/285</f>
        <v>11.298245614035089</v>
      </c>
      <c r="C19" s="45" t="s">
        <v>142</v>
      </c>
      <c r="G19" s="45">
        <f>100*(5.61% + 12.63%*(84-79.5)/10)</f>
        <v>11.293500000000002</v>
      </c>
      <c r="H19" s="45" t="s">
        <v>139</v>
      </c>
    </row>
    <row r="20" spans="1:12">
      <c r="A20">
        <v>115</v>
      </c>
      <c r="B20">
        <f>100*(151+30*(115-109.5)/10)/285</f>
        <v>58.771929824561404</v>
      </c>
      <c r="C20" s="61" t="s">
        <v>143</v>
      </c>
      <c r="G20" s="61">
        <f>100*(52.98% + 10.53%*(115-109.5)/10)</f>
        <v>58.771499999999996</v>
      </c>
      <c r="H20" s="61" t="s">
        <v>140</v>
      </c>
      <c r="I20" s="61"/>
      <c r="J20" s="61"/>
      <c r="K20" s="6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9"/>
  <sheetViews>
    <sheetView workbookViewId="0">
      <selection activeCell="E5" sqref="E5"/>
    </sheetView>
  </sheetViews>
  <sheetFormatPr defaultRowHeight="14.5"/>
  <cols>
    <col min="2" max="2" width="14.54296875" customWidth="1"/>
    <col min="3" max="3" width="15.26953125" customWidth="1"/>
    <col min="4" max="4" width="12.81640625" customWidth="1"/>
    <col min="5" max="5" width="14.7265625" customWidth="1"/>
  </cols>
  <sheetData>
    <row r="1" spans="1:9" ht="48.65" customHeight="1">
      <c r="A1" s="6" t="s">
        <v>14</v>
      </c>
      <c r="B1" s="6" t="s">
        <v>15</v>
      </c>
      <c r="C1" s="6" t="s">
        <v>16</v>
      </c>
      <c r="D1" s="6" t="s">
        <v>17</v>
      </c>
      <c r="E1" s="6" t="s">
        <v>24</v>
      </c>
      <c r="F1" s="4"/>
      <c r="G1" s="4"/>
      <c r="H1" s="4"/>
      <c r="I1" s="4"/>
    </row>
    <row r="2" spans="1:9">
      <c r="A2" s="5">
        <v>5</v>
      </c>
      <c r="B2" s="5">
        <v>10</v>
      </c>
      <c r="C2" s="5">
        <v>10</v>
      </c>
      <c r="D2" s="7" t="s">
        <v>18</v>
      </c>
      <c r="E2" s="7" t="s">
        <v>18</v>
      </c>
    </row>
    <row r="3" spans="1:9">
      <c r="A3" s="5">
        <v>6</v>
      </c>
      <c r="B3" s="5">
        <v>8</v>
      </c>
      <c r="C3" s="5">
        <v>18</v>
      </c>
      <c r="D3" s="7" t="s">
        <v>19</v>
      </c>
      <c r="E3" s="5" t="s">
        <v>25</v>
      </c>
    </row>
    <row r="4" spans="1:9">
      <c r="A4" s="5">
        <v>7</v>
      </c>
      <c r="B4" s="5">
        <v>6</v>
      </c>
      <c r="C4" s="5">
        <v>24</v>
      </c>
      <c r="D4" s="7" t="s">
        <v>20</v>
      </c>
      <c r="E4" s="5" t="s">
        <v>26</v>
      </c>
    </row>
    <row r="5" spans="1:9">
      <c r="A5" s="5">
        <v>8</v>
      </c>
      <c r="B5" s="5">
        <v>3</v>
      </c>
      <c r="C5" s="5">
        <v>27</v>
      </c>
      <c r="D5" s="7" t="s">
        <v>21</v>
      </c>
      <c r="E5" s="5" t="s">
        <v>27</v>
      </c>
    </row>
    <row r="6" spans="1:9">
      <c r="A6" s="5">
        <v>9</v>
      </c>
      <c r="B6" s="5">
        <v>2</v>
      </c>
      <c r="C6" s="5">
        <v>29</v>
      </c>
      <c r="D6" s="7" t="s">
        <v>22</v>
      </c>
      <c r="E6" s="5" t="s">
        <v>28</v>
      </c>
    </row>
    <row r="7" spans="1:9">
      <c r="A7" s="5">
        <v>10</v>
      </c>
      <c r="B7" s="5">
        <v>1</v>
      </c>
      <c r="C7" s="5">
        <v>30</v>
      </c>
      <c r="D7" s="7" t="s">
        <v>23</v>
      </c>
      <c r="E7" s="5" t="s">
        <v>29</v>
      </c>
    </row>
    <row r="9" spans="1:9">
      <c r="A9" s="5" t="s">
        <v>10</v>
      </c>
      <c r="B9" s="5">
        <f>SUM(B2:B7)</f>
        <v>30</v>
      </c>
    </row>
  </sheetData>
  <phoneticPr fontId="5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O110"/>
  <sheetViews>
    <sheetView topLeftCell="H19" zoomScaleNormal="160" workbookViewId="0">
      <selection activeCell="O8" sqref="O8"/>
    </sheetView>
  </sheetViews>
  <sheetFormatPr defaultRowHeight="14.5"/>
  <cols>
    <col min="2" max="2" width="16.1796875" customWidth="1"/>
    <col min="3" max="3" width="8.7265625" customWidth="1"/>
    <col min="4" max="4" width="14.7265625" customWidth="1"/>
    <col min="5" max="5" width="7.1796875" customWidth="1"/>
    <col min="6" max="6" width="10.1796875" customWidth="1"/>
    <col min="7" max="7" width="10.7265625" customWidth="1"/>
    <col min="9" max="9" width="9" customWidth="1"/>
    <col min="11" max="11" width="9.7265625" customWidth="1"/>
    <col min="12" max="12" width="11.81640625" customWidth="1"/>
    <col min="14" max="14" width="10.1796875" customWidth="1"/>
    <col min="15" max="15" width="10.81640625" customWidth="1"/>
  </cols>
  <sheetData>
    <row r="1" spans="1:15">
      <c r="A1" s="5"/>
      <c r="G1" s="24" t="s">
        <v>89</v>
      </c>
      <c r="H1" s="24" t="s">
        <v>85</v>
      </c>
      <c r="I1" s="24" t="s">
        <v>87</v>
      </c>
      <c r="K1" s="24" t="s">
        <v>84</v>
      </c>
      <c r="L1" s="24" t="s">
        <v>85</v>
      </c>
      <c r="N1" s="24" t="s">
        <v>84</v>
      </c>
      <c r="O1" s="24" t="s">
        <v>85</v>
      </c>
    </row>
    <row r="2" spans="1:15" ht="58">
      <c r="A2" s="26" t="s">
        <v>98</v>
      </c>
      <c r="C2" s="24"/>
      <c r="D2" s="25"/>
      <c r="E2" s="5"/>
      <c r="G2" s="25" t="s">
        <v>100</v>
      </c>
      <c r="H2" s="24" t="s">
        <v>96</v>
      </c>
      <c r="I2" s="24" t="s">
        <v>3</v>
      </c>
      <c r="K2" s="25" t="s">
        <v>99</v>
      </c>
      <c r="L2" s="25" t="s">
        <v>15</v>
      </c>
      <c r="N2" s="25" t="s">
        <v>101</v>
      </c>
      <c r="O2" s="25" t="s">
        <v>15</v>
      </c>
    </row>
    <row r="3" spans="1:15">
      <c r="A3" s="5">
        <v>63</v>
      </c>
      <c r="C3" s="24" t="s">
        <v>60</v>
      </c>
      <c r="D3" s="24" t="s">
        <v>30</v>
      </c>
      <c r="E3" s="5">
        <f>MIN(A3:A102)</f>
        <v>46</v>
      </c>
      <c r="G3" s="5">
        <v>46</v>
      </c>
      <c r="H3" s="5">
        <f t="array" ref="H3:H41">FREQUENCY(A3:A102,G3:G41)</f>
        <v>1</v>
      </c>
      <c r="I3" s="8">
        <f>H3/SUM($H$3:$H$41)</f>
        <v>0.01</v>
      </c>
      <c r="K3" s="7" t="s">
        <v>34</v>
      </c>
      <c r="L3" s="5">
        <v>2</v>
      </c>
      <c r="N3" s="5" t="s">
        <v>46</v>
      </c>
      <c r="O3" s="5">
        <v>2</v>
      </c>
    </row>
    <row r="4" spans="1:15">
      <c r="A4" s="5">
        <v>78</v>
      </c>
      <c r="C4" s="24" t="s">
        <v>59</v>
      </c>
      <c r="D4" s="24" t="s">
        <v>31</v>
      </c>
      <c r="E4" s="5">
        <f>MAX(A3:A102)</f>
        <v>110</v>
      </c>
      <c r="G4" s="5">
        <v>50</v>
      </c>
      <c r="H4" s="5">
        <v>1</v>
      </c>
      <c r="I4" s="8">
        <f t="shared" ref="I4:I41" si="0">H4/SUM($H$3:$H$41)</f>
        <v>0.01</v>
      </c>
      <c r="K4" s="7" t="s">
        <v>33</v>
      </c>
      <c r="L4" s="5">
        <v>0</v>
      </c>
      <c r="N4" s="5" t="s">
        <v>47</v>
      </c>
      <c r="O4" s="5">
        <v>5</v>
      </c>
    </row>
    <row r="5" spans="1:15">
      <c r="A5" s="5">
        <v>46</v>
      </c>
      <c r="C5" s="24" t="s">
        <v>91</v>
      </c>
      <c r="D5" s="24" t="s">
        <v>32</v>
      </c>
      <c r="E5" s="5">
        <f>E4-E3</f>
        <v>64</v>
      </c>
      <c r="G5" s="5">
        <v>56</v>
      </c>
      <c r="H5" s="5">
        <v>1</v>
      </c>
      <c r="I5" s="8">
        <f t="shared" si="0"/>
        <v>0.01</v>
      </c>
      <c r="K5" s="7" t="s">
        <v>35</v>
      </c>
      <c r="L5" s="5">
        <v>2</v>
      </c>
      <c r="N5" s="5" t="s">
        <v>48</v>
      </c>
      <c r="O5" s="5">
        <v>19</v>
      </c>
    </row>
    <row r="6" spans="1:15">
      <c r="A6" s="5">
        <v>82</v>
      </c>
      <c r="G6" s="5">
        <v>58</v>
      </c>
      <c r="H6" s="5">
        <v>1</v>
      </c>
      <c r="I6" s="8">
        <f t="shared" si="0"/>
        <v>0.01</v>
      </c>
      <c r="K6" s="7" t="s">
        <v>36</v>
      </c>
      <c r="L6" s="5">
        <v>3</v>
      </c>
      <c r="N6" s="5" t="s">
        <v>49</v>
      </c>
      <c r="O6" s="5">
        <v>33</v>
      </c>
    </row>
    <row r="7" spans="1:15">
      <c r="A7" s="5">
        <v>74</v>
      </c>
      <c r="G7" s="5">
        <v>63</v>
      </c>
      <c r="H7" s="5">
        <v>2</v>
      </c>
      <c r="I7" s="8">
        <f t="shared" si="0"/>
        <v>0.02</v>
      </c>
      <c r="K7" s="7" t="s">
        <v>37</v>
      </c>
      <c r="L7" s="5">
        <v>2</v>
      </c>
      <c r="N7" s="5" t="s">
        <v>50</v>
      </c>
      <c r="O7" s="5">
        <v>27</v>
      </c>
    </row>
    <row r="8" spans="1:15">
      <c r="A8" s="5">
        <v>103</v>
      </c>
      <c r="G8" s="5">
        <v>65</v>
      </c>
      <c r="H8" s="5">
        <v>1</v>
      </c>
      <c r="I8" s="8">
        <f t="shared" si="0"/>
        <v>0.01</v>
      </c>
      <c r="K8" s="7" t="s">
        <v>38</v>
      </c>
      <c r="L8" s="5">
        <v>17</v>
      </c>
      <c r="N8" s="5" t="s">
        <v>51</v>
      </c>
      <c r="O8" s="5">
        <v>13</v>
      </c>
    </row>
    <row r="9" spans="1:15">
      <c r="A9" s="5">
        <v>78</v>
      </c>
      <c r="G9" s="5">
        <v>70</v>
      </c>
      <c r="H9" s="5">
        <v>2</v>
      </c>
      <c r="I9" s="8">
        <f t="shared" si="0"/>
        <v>0.02</v>
      </c>
      <c r="K9" s="7" t="s">
        <v>39</v>
      </c>
      <c r="L9" s="5">
        <v>12</v>
      </c>
      <c r="N9" s="5" t="s">
        <v>52</v>
      </c>
      <c r="O9" s="5">
        <v>1</v>
      </c>
    </row>
    <row r="10" spans="1:15">
      <c r="A10" s="5">
        <v>86</v>
      </c>
      <c r="G10" s="5">
        <v>71</v>
      </c>
      <c r="H10" s="5">
        <v>2</v>
      </c>
      <c r="I10" s="8">
        <f t="shared" si="0"/>
        <v>0.02</v>
      </c>
      <c r="K10" s="7" t="s">
        <v>40</v>
      </c>
      <c r="L10" s="5">
        <v>21</v>
      </c>
      <c r="N10" s="28" t="s">
        <v>10</v>
      </c>
      <c r="O10">
        <f>SUM(O3:O9)</f>
        <v>100</v>
      </c>
    </row>
    <row r="11" spans="1:15">
      <c r="A11" s="5">
        <v>103</v>
      </c>
      <c r="G11" s="5">
        <v>72</v>
      </c>
      <c r="H11" s="5">
        <v>3</v>
      </c>
      <c r="I11" s="8">
        <f t="shared" si="0"/>
        <v>0.03</v>
      </c>
      <c r="K11" s="7" t="s">
        <v>41</v>
      </c>
      <c r="L11" s="5">
        <v>16</v>
      </c>
    </row>
    <row r="12" spans="1:15">
      <c r="A12" s="5">
        <v>87</v>
      </c>
      <c r="G12" s="5">
        <v>73</v>
      </c>
      <c r="H12" s="5">
        <v>6</v>
      </c>
      <c r="I12" s="8">
        <f t="shared" si="0"/>
        <v>0.06</v>
      </c>
      <c r="K12" s="7" t="s">
        <v>42</v>
      </c>
      <c r="L12" s="5">
        <v>11</v>
      </c>
    </row>
    <row r="13" spans="1:15">
      <c r="A13" s="5">
        <v>73</v>
      </c>
      <c r="G13" s="5">
        <v>74</v>
      </c>
      <c r="H13" s="5">
        <v>3</v>
      </c>
      <c r="I13" s="8">
        <f t="shared" si="0"/>
        <v>0.03</v>
      </c>
      <c r="K13" s="7" t="s">
        <v>43</v>
      </c>
      <c r="L13" s="5">
        <v>7</v>
      </c>
      <c r="N13" s="51" t="s">
        <v>97</v>
      </c>
      <c r="O13" s="52"/>
    </row>
    <row r="14" spans="1:15">
      <c r="A14" s="5">
        <v>95</v>
      </c>
      <c r="G14" s="5">
        <v>75</v>
      </c>
      <c r="H14" s="5">
        <v>3</v>
      </c>
      <c r="I14" s="8">
        <f t="shared" si="0"/>
        <v>0.03</v>
      </c>
      <c r="K14" s="7" t="s">
        <v>44</v>
      </c>
      <c r="L14" s="5">
        <v>6</v>
      </c>
      <c r="N14" s="52"/>
      <c r="O14" s="52"/>
    </row>
    <row r="15" spans="1:15">
      <c r="A15" s="5">
        <v>82</v>
      </c>
      <c r="G15" s="5">
        <v>76</v>
      </c>
      <c r="H15" s="5">
        <v>3</v>
      </c>
      <c r="I15" s="8">
        <f t="shared" si="0"/>
        <v>0.03</v>
      </c>
      <c r="K15" s="7" t="s">
        <v>45</v>
      </c>
      <c r="L15" s="5">
        <v>1</v>
      </c>
      <c r="N15" s="52"/>
      <c r="O15" s="52"/>
    </row>
    <row r="16" spans="1:15">
      <c r="A16" s="5">
        <v>89</v>
      </c>
      <c r="G16" s="5">
        <v>78</v>
      </c>
      <c r="H16" s="5">
        <v>6</v>
      </c>
      <c r="I16" s="8">
        <f t="shared" si="0"/>
        <v>0.06</v>
      </c>
      <c r="K16" s="27" t="s">
        <v>10</v>
      </c>
      <c r="L16" s="5">
        <f>SUM(L3:L15)</f>
        <v>100</v>
      </c>
      <c r="N16" s="52"/>
      <c r="O16" s="52"/>
    </row>
    <row r="17" spans="1:11">
      <c r="A17" s="5">
        <v>73</v>
      </c>
      <c r="G17" s="5">
        <v>79</v>
      </c>
      <c r="H17" s="5">
        <v>1</v>
      </c>
      <c r="I17" s="8">
        <f t="shared" si="0"/>
        <v>0.01</v>
      </c>
      <c r="K17" s="2"/>
    </row>
    <row r="18" spans="1:11">
      <c r="A18" s="5">
        <v>92</v>
      </c>
      <c r="G18" s="5">
        <v>80</v>
      </c>
      <c r="H18" s="5">
        <v>2</v>
      </c>
      <c r="I18" s="8">
        <f t="shared" si="0"/>
        <v>0.02</v>
      </c>
      <c r="K18" s="2"/>
    </row>
    <row r="19" spans="1:11">
      <c r="A19" s="5">
        <v>85</v>
      </c>
      <c r="G19" s="5">
        <v>81</v>
      </c>
      <c r="H19" s="5">
        <v>5</v>
      </c>
      <c r="I19" s="8">
        <f t="shared" si="0"/>
        <v>0.05</v>
      </c>
      <c r="K19" s="2"/>
    </row>
    <row r="20" spans="1:11">
      <c r="A20" s="5">
        <v>80</v>
      </c>
      <c r="G20" s="5">
        <v>82</v>
      </c>
      <c r="H20" s="5">
        <v>3</v>
      </c>
      <c r="I20" s="8">
        <f t="shared" si="0"/>
        <v>0.03</v>
      </c>
      <c r="K20" s="2"/>
    </row>
    <row r="21" spans="1:11">
      <c r="A21" s="5">
        <v>81</v>
      </c>
      <c r="G21" s="5">
        <v>83</v>
      </c>
      <c r="H21" s="5">
        <v>5</v>
      </c>
      <c r="I21" s="8">
        <f t="shared" si="0"/>
        <v>0.05</v>
      </c>
      <c r="K21" s="2"/>
    </row>
    <row r="22" spans="1:11">
      <c r="A22" s="5">
        <v>90</v>
      </c>
      <c r="G22" s="5">
        <v>84</v>
      </c>
      <c r="H22" s="5">
        <v>3</v>
      </c>
      <c r="I22" s="8">
        <f t="shared" si="0"/>
        <v>0.03</v>
      </c>
      <c r="K22" s="2"/>
    </row>
    <row r="23" spans="1:11">
      <c r="A23" s="5">
        <v>78</v>
      </c>
      <c r="G23" s="5">
        <v>85</v>
      </c>
      <c r="H23" s="5">
        <v>5</v>
      </c>
      <c r="I23" s="8">
        <f t="shared" si="0"/>
        <v>0.05</v>
      </c>
      <c r="K23" s="2"/>
    </row>
    <row r="24" spans="1:11">
      <c r="A24" s="5">
        <v>86</v>
      </c>
      <c r="G24" s="5">
        <v>86</v>
      </c>
      <c r="H24" s="5">
        <v>7</v>
      </c>
      <c r="I24" s="8">
        <f t="shared" si="0"/>
        <v>7.0000000000000007E-2</v>
      </c>
      <c r="K24" s="2"/>
    </row>
    <row r="25" spans="1:11">
      <c r="A25" s="5">
        <v>78</v>
      </c>
      <c r="G25" s="5">
        <v>87</v>
      </c>
      <c r="H25" s="5">
        <v>2</v>
      </c>
      <c r="I25" s="8">
        <f t="shared" si="0"/>
        <v>0.02</v>
      </c>
      <c r="K25" s="2"/>
    </row>
    <row r="26" spans="1:11">
      <c r="A26" s="5">
        <v>101</v>
      </c>
      <c r="G26" s="5">
        <v>88</v>
      </c>
      <c r="H26" s="5">
        <v>1</v>
      </c>
      <c r="I26" s="8">
        <f t="shared" si="0"/>
        <v>0.01</v>
      </c>
      <c r="K26" s="2"/>
    </row>
    <row r="27" spans="1:11">
      <c r="A27" s="5">
        <v>65</v>
      </c>
      <c r="G27" s="5">
        <v>89</v>
      </c>
      <c r="H27" s="5">
        <v>2</v>
      </c>
      <c r="I27" s="8">
        <f t="shared" si="0"/>
        <v>0.02</v>
      </c>
      <c r="K27" s="2"/>
    </row>
    <row r="28" spans="1:11">
      <c r="A28" s="5">
        <v>90</v>
      </c>
      <c r="G28" s="5">
        <v>90</v>
      </c>
      <c r="H28" s="5">
        <v>4</v>
      </c>
      <c r="I28" s="8">
        <f t="shared" si="0"/>
        <v>0.04</v>
      </c>
      <c r="K28" s="2"/>
    </row>
    <row r="29" spans="1:11">
      <c r="A29" s="5">
        <v>75</v>
      </c>
      <c r="G29" s="5">
        <v>91</v>
      </c>
      <c r="H29" s="5">
        <v>1</v>
      </c>
      <c r="I29" s="8">
        <f t="shared" si="0"/>
        <v>0.01</v>
      </c>
      <c r="K29" s="2"/>
    </row>
    <row r="30" spans="1:11">
      <c r="A30" s="5">
        <v>73</v>
      </c>
      <c r="G30" s="5">
        <v>92</v>
      </c>
      <c r="H30" s="5">
        <v>3</v>
      </c>
      <c r="I30" s="8">
        <f t="shared" si="0"/>
        <v>0.03</v>
      </c>
      <c r="K30" s="2"/>
    </row>
    <row r="31" spans="1:11">
      <c r="A31" s="5">
        <v>90</v>
      </c>
      <c r="G31" s="5">
        <v>93</v>
      </c>
      <c r="H31" s="5">
        <v>2</v>
      </c>
      <c r="I31" s="8">
        <f t="shared" si="0"/>
        <v>0.02</v>
      </c>
      <c r="K31" s="2"/>
    </row>
    <row r="32" spans="1:11">
      <c r="A32" s="5">
        <v>86</v>
      </c>
      <c r="G32" s="5">
        <v>94</v>
      </c>
      <c r="H32" s="5">
        <v>1</v>
      </c>
      <c r="I32" s="8">
        <f t="shared" si="0"/>
        <v>0.01</v>
      </c>
      <c r="K32" s="2"/>
    </row>
    <row r="33" spans="1:11">
      <c r="A33" s="5">
        <v>86</v>
      </c>
      <c r="G33" s="5">
        <v>95</v>
      </c>
      <c r="H33" s="5">
        <v>4</v>
      </c>
      <c r="I33" s="8">
        <f t="shared" si="0"/>
        <v>0.04</v>
      </c>
      <c r="K33" s="2"/>
    </row>
    <row r="34" spans="1:11">
      <c r="A34" s="5">
        <v>84</v>
      </c>
      <c r="G34" s="5">
        <v>96</v>
      </c>
      <c r="H34" s="5">
        <v>3</v>
      </c>
      <c r="I34" s="8">
        <f t="shared" si="0"/>
        <v>0.03</v>
      </c>
      <c r="K34" s="2"/>
    </row>
    <row r="35" spans="1:11">
      <c r="A35" s="5">
        <v>86</v>
      </c>
      <c r="G35" s="5">
        <v>98</v>
      </c>
      <c r="H35" s="5">
        <v>3</v>
      </c>
      <c r="I35" s="8">
        <f t="shared" si="0"/>
        <v>0.03</v>
      </c>
      <c r="K35" s="2"/>
    </row>
    <row r="36" spans="1:11">
      <c r="A36" s="5">
        <v>76</v>
      </c>
      <c r="G36" s="5">
        <v>99</v>
      </c>
      <c r="H36" s="5">
        <v>1</v>
      </c>
      <c r="I36" s="8">
        <f t="shared" si="0"/>
        <v>0.01</v>
      </c>
      <c r="K36" s="2"/>
    </row>
    <row r="37" spans="1:11">
      <c r="A37" s="5">
        <v>75</v>
      </c>
      <c r="G37" s="5">
        <v>101</v>
      </c>
      <c r="H37" s="5">
        <v>1</v>
      </c>
      <c r="I37" s="8">
        <f t="shared" si="0"/>
        <v>0.01</v>
      </c>
      <c r="K37" s="2"/>
    </row>
    <row r="38" spans="1:11">
      <c r="A38" s="5">
        <v>83</v>
      </c>
      <c r="G38" s="5">
        <v>102</v>
      </c>
      <c r="H38" s="5">
        <v>1</v>
      </c>
      <c r="I38" s="8">
        <f t="shared" si="0"/>
        <v>0.01</v>
      </c>
      <c r="K38" s="2"/>
    </row>
    <row r="39" spans="1:11">
      <c r="A39" s="5">
        <v>103</v>
      </c>
      <c r="G39" s="5">
        <v>103</v>
      </c>
      <c r="H39" s="5">
        <v>3</v>
      </c>
      <c r="I39" s="8">
        <f t="shared" si="0"/>
        <v>0.03</v>
      </c>
      <c r="K39" s="2"/>
    </row>
    <row r="40" spans="1:11">
      <c r="A40" s="5">
        <v>86</v>
      </c>
      <c r="G40" s="5">
        <v>105</v>
      </c>
      <c r="H40" s="5">
        <v>1</v>
      </c>
      <c r="I40" s="8">
        <f t="shared" si="0"/>
        <v>0.01</v>
      </c>
      <c r="K40" s="2"/>
    </row>
    <row r="41" spans="1:11">
      <c r="A41" s="5">
        <v>84</v>
      </c>
      <c r="G41" s="5">
        <v>110</v>
      </c>
      <c r="H41" s="5">
        <v>1</v>
      </c>
      <c r="I41" s="8">
        <f t="shared" si="0"/>
        <v>0.01</v>
      </c>
      <c r="K41" s="2"/>
    </row>
    <row r="42" spans="1:11">
      <c r="A42" s="5">
        <v>85</v>
      </c>
      <c r="F42" s="29" t="s">
        <v>10</v>
      </c>
      <c r="G42" s="5"/>
      <c r="H42" s="5"/>
      <c r="I42" s="5"/>
      <c r="K42" s="2"/>
    </row>
    <row r="43" spans="1:11">
      <c r="A43" s="5">
        <v>76</v>
      </c>
      <c r="F43">
        <f>COUNT(A3:A102)</f>
        <v>100</v>
      </c>
      <c r="G43" s="5"/>
      <c r="H43" s="5">
        <f>SUM(H3:H41)</f>
        <v>100</v>
      </c>
      <c r="I43" s="8">
        <f>SUM(I3:I41)</f>
        <v>1.0000000000000004</v>
      </c>
      <c r="K43" s="2"/>
    </row>
    <row r="44" spans="1:11">
      <c r="A44" s="5">
        <v>80</v>
      </c>
      <c r="K44" s="2"/>
    </row>
    <row r="45" spans="1:11">
      <c r="A45" s="5">
        <v>92</v>
      </c>
      <c r="K45" s="2"/>
    </row>
    <row r="46" spans="1:11">
      <c r="A46" s="5">
        <v>102</v>
      </c>
      <c r="K46" s="2"/>
    </row>
    <row r="47" spans="1:11">
      <c r="A47" s="5">
        <v>73</v>
      </c>
      <c r="H47" s="10">
        <f>AVERAGE(G3:G41)</f>
        <v>82.564102564102569</v>
      </c>
      <c r="K47" s="2"/>
    </row>
    <row r="48" spans="1:11">
      <c r="A48" s="5">
        <v>87</v>
      </c>
      <c r="H48">
        <f>SUM(G3:G41)</f>
        <v>3220</v>
      </c>
      <c r="K48" s="2"/>
    </row>
    <row r="49" spans="1:11">
      <c r="A49" s="5">
        <v>70</v>
      </c>
      <c r="K49" s="2"/>
    </row>
    <row r="50" spans="1:11">
      <c r="A50" s="5">
        <v>85</v>
      </c>
      <c r="K50" s="2"/>
    </row>
    <row r="51" spans="1:11">
      <c r="A51" s="5">
        <v>79</v>
      </c>
      <c r="K51" s="2"/>
    </row>
    <row r="52" spans="1:11">
      <c r="A52" s="5">
        <v>93</v>
      </c>
      <c r="K52" s="2"/>
    </row>
    <row r="53" spans="1:11">
      <c r="A53" s="5">
        <v>82</v>
      </c>
      <c r="K53" s="2"/>
    </row>
    <row r="54" spans="1:11">
      <c r="A54" s="5">
        <v>90</v>
      </c>
      <c r="K54" s="2"/>
    </row>
    <row r="55" spans="1:11">
      <c r="A55" s="5">
        <v>83</v>
      </c>
      <c r="K55" s="2"/>
    </row>
    <row r="56" spans="1:11">
      <c r="A56" s="5">
        <v>81</v>
      </c>
      <c r="K56" s="2"/>
    </row>
    <row r="57" spans="1:11">
      <c r="A57" s="5">
        <v>85</v>
      </c>
      <c r="K57" s="2"/>
    </row>
    <row r="58" spans="1:11">
      <c r="A58" s="5">
        <v>72</v>
      </c>
      <c r="K58" s="2"/>
    </row>
    <row r="59" spans="1:11">
      <c r="A59" s="5">
        <v>81</v>
      </c>
      <c r="K59" s="2"/>
    </row>
    <row r="60" spans="1:11">
      <c r="A60" s="5">
        <v>96</v>
      </c>
      <c r="K60" s="2"/>
    </row>
    <row r="61" spans="1:11">
      <c r="A61" s="5">
        <v>81</v>
      </c>
    </row>
    <row r="62" spans="1:11">
      <c r="A62" s="5">
        <v>85</v>
      </c>
    </row>
    <row r="63" spans="1:11">
      <c r="A63" s="5">
        <v>58</v>
      </c>
    </row>
    <row r="64" spans="1:11">
      <c r="A64" s="5">
        <v>96</v>
      </c>
    </row>
    <row r="65" spans="1:1">
      <c r="A65" s="5">
        <v>86</v>
      </c>
    </row>
    <row r="66" spans="1:1">
      <c r="A66" s="5">
        <v>70</v>
      </c>
    </row>
    <row r="67" spans="1:1">
      <c r="A67" s="5">
        <v>72</v>
      </c>
    </row>
    <row r="68" spans="1:1">
      <c r="A68" s="5">
        <v>74</v>
      </c>
    </row>
    <row r="69" spans="1:1">
      <c r="A69" s="5">
        <v>84</v>
      </c>
    </row>
    <row r="70" spans="1:1">
      <c r="A70" s="5">
        <v>99</v>
      </c>
    </row>
    <row r="71" spans="1:1">
      <c r="A71" s="5">
        <v>81</v>
      </c>
    </row>
    <row r="72" spans="1:1">
      <c r="A72" s="5">
        <v>89</v>
      </c>
    </row>
    <row r="73" spans="1:1">
      <c r="A73" s="5">
        <v>71</v>
      </c>
    </row>
    <row r="74" spans="1:1">
      <c r="A74" s="5">
        <v>73</v>
      </c>
    </row>
    <row r="75" spans="1:1">
      <c r="A75" s="5">
        <v>63</v>
      </c>
    </row>
    <row r="76" spans="1:1">
      <c r="A76" s="5">
        <v>105</v>
      </c>
    </row>
    <row r="77" spans="1:1">
      <c r="A77" s="5">
        <v>74</v>
      </c>
    </row>
    <row r="78" spans="1:1">
      <c r="A78" s="5">
        <v>98</v>
      </c>
    </row>
    <row r="79" spans="1:1">
      <c r="A79" s="5">
        <v>78</v>
      </c>
    </row>
    <row r="80" spans="1:1">
      <c r="A80" s="5">
        <v>78</v>
      </c>
    </row>
    <row r="81" spans="1:1">
      <c r="A81" s="5">
        <v>83</v>
      </c>
    </row>
    <row r="82" spans="1:1">
      <c r="A82" s="5">
        <v>96</v>
      </c>
    </row>
    <row r="83" spans="1:1">
      <c r="A83" s="5">
        <v>95</v>
      </c>
    </row>
    <row r="84" spans="1:1">
      <c r="A84" s="5">
        <v>94</v>
      </c>
    </row>
    <row r="85" spans="1:1">
      <c r="A85" s="5">
        <v>88</v>
      </c>
    </row>
    <row r="86" spans="1:1">
      <c r="A86" s="5">
        <v>50</v>
      </c>
    </row>
    <row r="87" spans="1:1">
      <c r="A87" s="5">
        <v>91</v>
      </c>
    </row>
    <row r="88" spans="1:1">
      <c r="A88" s="5">
        <v>83</v>
      </c>
    </row>
    <row r="89" spans="1:1">
      <c r="A89" s="5">
        <v>98</v>
      </c>
    </row>
    <row r="90" spans="1:1">
      <c r="A90" s="5">
        <v>93</v>
      </c>
    </row>
    <row r="91" spans="1:1">
      <c r="A91" s="5">
        <v>83</v>
      </c>
    </row>
    <row r="92" spans="1:1">
      <c r="A92" s="5">
        <v>76</v>
      </c>
    </row>
    <row r="93" spans="1:1">
      <c r="A93" s="5">
        <v>95</v>
      </c>
    </row>
    <row r="94" spans="1:1">
      <c r="A94" s="5">
        <v>75</v>
      </c>
    </row>
    <row r="95" spans="1:1">
      <c r="A95" s="5">
        <v>56</v>
      </c>
    </row>
    <row r="96" spans="1:1">
      <c r="A96" s="5">
        <v>73</v>
      </c>
    </row>
    <row r="97" spans="1:3">
      <c r="A97" s="5">
        <v>95</v>
      </c>
    </row>
    <row r="98" spans="1:3">
      <c r="A98" s="5">
        <v>110</v>
      </c>
    </row>
    <row r="99" spans="1:3">
      <c r="A99" s="5">
        <v>98</v>
      </c>
    </row>
    <row r="100" spans="1:3">
      <c r="A100" s="5">
        <v>71</v>
      </c>
    </row>
    <row r="101" spans="1:3">
      <c r="A101" s="5">
        <v>92</v>
      </c>
    </row>
    <row r="102" spans="1:3">
      <c r="A102" s="5">
        <v>72</v>
      </c>
    </row>
    <row r="109" spans="1:3">
      <c r="C109" s="19"/>
    </row>
    <row r="110" spans="1:3">
      <c r="C110" s="19"/>
    </row>
  </sheetData>
  <mergeCells count="1">
    <mergeCell ref="N13:O16"/>
  </mergeCells>
  <phoneticPr fontId="5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E16"/>
  <sheetViews>
    <sheetView zoomScaleNormal="220" workbookViewId="0">
      <selection activeCell="B3" sqref="B3"/>
    </sheetView>
  </sheetViews>
  <sheetFormatPr defaultRowHeight="14.5"/>
  <cols>
    <col min="1" max="1" width="10.1796875" customWidth="1"/>
    <col min="2" max="2" width="12.453125" customWidth="1"/>
    <col min="3" max="3" width="11.7265625" customWidth="1"/>
    <col min="4" max="4" width="22.54296875" customWidth="1"/>
    <col min="5" max="5" width="14.81640625" customWidth="1"/>
  </cols>
  <sheetData>
    <row r="1" spans="1:5">
      <c r="A1" s="24" t="s">
        <v>84</v>
      </c>
      <c r="B1" s="24" t="s">
        <v>85</v>
      </c>
      <c r="C1" s="25" t="s">
        <v>87</v>
      </c>
      <c r="D1" s="25" t="s">
        <v>86</v>
      </c>
      <c r="E1" s="25" t="s">
        <v>88</v>
      </c>
    </row>
    <row r="2" spans="1:5" ht="60.75" customHeight="1">
      <c r="A2" s="25" t="s">
        <v>99</v>
      </c>
      <c r="B2" s="25" t="s">
        <v>53</v>
      </c>
      <c r="C2" s="25" t="s">
        <v>54</v>
      </c>
      <c r="D2" s="25" t="s">
        <v>55</v>
      </c>
      <c r="E2" s="25" t="s">
        <v>56</v>
      </c>
    </row>
    <row r="3" spans="1:5">
      <c r="A3" s="7" t="s">
        <v>34</v>
      </c>
      <c r="B3" s="5">
        <v>2</v>
      </c>
      <c r="C3" s="5">
        <f>B3/$B$16</f>
        <v>0.02</v>
      </c>
      <c r="D3" s="5">
        <f>SUM($B$3:B3)</f>
        <v>2</v>
      </c>
      <c r="E3" s="5">
        <f>D3/$B$16</f>
        <v>0.02</v>
      </c>
    </row>
    <row r="4" spans="1:5">
      <c r="A4" s="7" t="s">
        <v>33</v>
      </c>
      <c r="B4" s="5">
        <v>0</v>
      </c>
      <c r="C4" s="5">
        <f t="shared" ref="C4:C15" si="0">B4/$B$16</f>
        <v>0</v>
      </c>
      <c r="D4" s="5">
        <f>SUM($B$3:B4)</f>
        <v>2</v>
      </c>
      <c r="E4" s="5">
        <f t="shared" ref="E4:E15" si="1">D4/$B$16</f>
        <v>0.02</v>
      </c>
    </row>
    <row r="5" spans="1:5">
      <c r="A5" s="7" t="s">
        <v>35</v>
      </c>
      <c r="B5" s="5">
        <v>2</v>
      </c>
      <c r="C5" s="5">
        <f t="shared" si="0"/>
        <v>0.02</v>
      </c>
      <c r="D5" s="5">
        <f>SUM($B$3:B5)</f>
        <v>4</v>
      </c>
      <c r="E5" s="5">
        <f t="shared" si="1"/>
        <v>0.04</v>
      </c>
    </row>
    <row r="6" spans="1:5">
      <c r="A6" s="7" t="s">
        <v>36</v>
      </c>
      <c r="B6" s="5">
        <v>3</v>
      </c>
      <c r="C6" s="5">
        <f t="shared" si="0"/>
        <v>0.03</v>
      </c>
      <c r="D6" s="5">
        <f>SUM($B$3:B6)</f>
        <v>7</v>
      </c>
      <c r="E6" s="5">
        <f t="shared" si="1"/>
        <v>7.0000000000000007E-2</v>
      </c>
    </row>
    <row r="7" spans="1:5">
      <c r="A7" s="7" t="s">
        <v>37</v>
      </c>
      <c r="B7" s="5">
        <v>2</v>
      </c>
      <c r="C7" s="5">
        <f t="shared" si="0"/>
        <v>0.02</v>
      </c>
      <c r="D7" s="5">
        <f>SUM($B$3:B7)</f>
        <v>9</v>
      </c>
      <c r="E7" s="5">
        <f t="shared" si="1"/>
        <v>0.09</v>
      </c>
    </row>
    <row r="8" spans="1:5">
      <c r="A8" s="7" t="s">
        <v>38</v>
      </c>
      <c r="B8" s="5">
        <v>17</v>
      </c>
      <c r="C8" s="5">
        <f t="shared" si="0"/>
        <v>0.17</v>
      </c>
      <c r="D8" s="5">
        <f>SUM($B$3:B8)</f>
        <v>26</v>
      </c>
      <c r="E8" s="5">
        <f t="shared" si="1"/>
        <v>0.26</v>
      </c>
    </row>
    <row r="9" spans="1:5">
      <c r="A9" s="7" t="s">
        <v>39</v>
      </c>
      <c r="B9" s="5">
        <v>12</v>
      </c>
      <c r="C9" s="5">
        <f t="shared" si="0"/>
        <v>0.12</v>
      </c>
      <c r="D9" s="5">
        <f>SUM($B$3:B9)</f>
        <v>38</v>
      </c>
      <c r="E9" s="5">
        <f t="shared" si="1"/>
        <v>0.38</v>
      </c>
    </row>
    <row r="10" spans="1:5">
      <c r="A10" s="7" t="s">
        <v>40</v>
      </c>
      <c r="B10" s="5">
        <v>21</v>
      </c>
      <c r="C10" s="5">
        <f t="shared" si="0"/>
        <v>0.21</v>
      </c>
      <c r="D10" s="5">
        <f>SUM($B$3:B10)</f>
        <v>59</v>
      </c>
      <c r="E10" s="5">
        <f t="shared" si="1"/>
        <v>0.59</v>
      </c>
    </row>
    <row r="11" spans="1:5">
      <c r="A11" s="7" t="s">
        <v>41</v>
      </c>
      <c r="B11" s="5">
        <v>16</v>
      </c>
      <c r="C11" s="5">
        <f t="shared" si="0"/>
        <v>0.16</v>
      </c>
      <c r="D11" s="5">
        <f>SUM($B$3:B11)</f>
        <v>75</v>
      </c>
      <c r="E11" s="5">
        <f t="shared" si="1"/>
        <v>0.75</v>
      </c>
    </row>
    <row r="12" spans="1:5">
      <c r="A12" s="7" t="s">
        <v>42</v>
      </c>
      <c r="B12" s="5">
        <v>11</v>
      </c>
      <c r="C12" s="5">
        <f t="shared" si="0"/>
        <v>0.11</v>
      </c>
      <c r="D12" s="5">
        <f>SUM($B$3:B12)</f>
        <v>86</v>
      </c>
      <c r="E12" s="5">
        <f t="shared" si="1"/>
        <v>0.86</v>
      </c>
    </row>
    <row r="13" spans="1:5">
      <c r="A13" s="7" t="s">
        <v>43</v>
      </c>
      <c r="B13" s="5">
        <v>7</v>
      </c>
      <c r="C13" s="5">
        <f t="shared" si="0"/>
        <v>7.0000000000000007E-2</v>
      </c>
      <c r="D13" s="5">
        <f>SUM($B$3:B13)</f>
        <v>93</v>
      </c>
      <c r="E13" s="5">
        <f t="shared" si="1"/>
        <v>0.93</v>
      </c>
    </row>
    <row r="14" spans="1:5">
      <c r="A14" s="7" t="s">
        <v>44</v>
      </c>
      <c r="B14" s="5">
        <v>6</v>
      </c>
      <c r="C14" s="5">
        <f t="shared" si="0"/>
        <v>0.06</v>
      </c>
      <c r="D14" s="5">
        <f>SUM($B$3:B14)</f>
        <v>99</v>
      </c>
      <c r="E14" s="5">
        <f t="shared" si="1"/>
        <v>0.99</v>
      </c>
    </row>
    <row r="15" spans="1:5">
      <c r="A15" s="7" t="s">
        <v>45</v>
      </c>
      <c r="B15" s="5">
        <v>1</v>
      </c>
      <c r="C15" s="5">
        <f t="shared" si="0"/>
        <v>0.01</v>
      </c>
      <c r="D15" s="5">
        <f>SUM($B$3:B15)</f>
        <v>100</v>
      </c>
      <c r="E15" s="5">
        <f t="shared" si="1"/>
        <v>1</v>
      </c>
    </row>
    <row r="16" spans="1:5">
      <c r="A16" s="3" t="s">
        <v>10</v>
      </c>
      <c r="B16" s="9">
        <f>SUM(B3:B15)</f>
        <v>100</v>
      </c>
    </row>
  </sheetData>
  <phoneticPr fontId="5" type="noConversion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E10"/>
  <sheetViews>
    <sheetView zoomScaleNormal="235" workbookViewId="0">
      <selection activeCell="E6" sqref="E6"/>
    </sheetView>
  </sheetViews>
  <sheetFormatPr defaultRowHeight="14.5"/>
  <cols>
    <col min="1" max="1" width="10.26953125" customWidth="1"/>
    <col min="2" max="2" width="11.7265625" customWidth="1"/>
    <col min="3" max="3" width="11.1796875" customWidth="1"/>
    <col min="4" max="4" width="13.81640625" customWidth="1"/>
    <col min="5" max="5" width="13.7265625" customWidth="1"/>
  </cols>
  <sheetData>
    <row r="1" spans="1:5" ht="42" customHeight="1">
      <c r="A1" s="24" t="s">
        <v>84</v>
      </c>
      <c r="B1" s="24" t="s">
        <v>85</v>
      </c>
      <c r="C1" s="25" t="s">
        <v>87</v>
      </c>
      <c r="D1" s="25" t="s">
        <v>86</v>
      </c>
      <c r="E1" s="25" t="s">
        <v>88</v>
      </c>
    </row>
    <row r="2" spans="1:5" ht="58">
      <c r="A2" s="25" t="s">
        <v>101</v>
      </c>
      <c r="B2" s="25" t="s">
        <v>53</v>
      </c>
      <c r="C2" s="25" t="s">
        <v>54</v>
      </c>
      <c r="D2" s="25" t="s">
        <v>55</v>
      </c>
      <c r="E2" s="25" t="s">
        <v>56</v>
      </c>
    </row>
    <row r="3" spans="1:5">
      <c r="A3" s="5" t="s">
        <v>46</v>
      </c>
      <c r="B3" s="5">
        <v>2</v>
      </c>
      <c r="C3" s="5">
        <f>B3/$B$10</f>
        <v>0.02</v>
      </c>
      <c r="D3" s="5">
        <f>SUM($B$3:B3)</f>
        <v>2</v>
      </c>
      <c r="E3" s="5">
        <f>SUM($C$3:C3)</f>
        <v>0.02</v>
      </c>
    </row>
    <row r="4" spans="1:5">
      <c r="A4" s="5" t="s">
        <v>47</v>
      </c>
      <c r="B4" s="5">
        <v>5</v>
      </c>
      <c r="C4" s="5">
        <f t="shared" ref="C4:C9" si="0">B4/$B$10</f>
        <v>0.05</v>
      </c>
      <c r="D4" s="5">
        <f>SUM($B$3:B4)</f>
        <v>7</v>
      </c>
      <c r="E4" s="5">
        <f>SUM($C$3:C4)</f>
        <v>7.0000000000000007E-2</v>
      </c>
    </row>
    <row r="5" spans="1:5">
      <c r="A5" s="5" t="s">
        <v>48</v>
      </c>
      <c r="B5" s="5">
        <v>19</v>
      </c>
      <c r="C5" s="5">
        <f t="shared" si="0"/>
        <v>0.19</v>
      </c>
      <c r="D5" s="5">
        <f>SUM($B$3:B5)</f>
        <v>26</v>
      </c>
      <c r="E5" s="5">
        <f>SUM($C$3:C5)</f>
        <v>0.26</v>
      </c>
    </row>
    <row r="6" spans="1:5">
      <c r="A6" s="5" t="s">
        <v>49</v>
      </c>
      <c r="B6" s="5">
        <v>33</v>
      </c>
      <c r="C6" s="5">
        <f t="shared" si="0"/>
        <v>0.33</v>
      </c>
      <c r="D6" s="5">
        <f>SUM($B$3:B6)</f>
        <v>59</v>
      </c>
      <c r="E6" s="5">
        <f>SUM($C$3:C6)</f>
        <v>0.59000000000000008</v>
      </c>
    </row>
    <row r="7" spans="1:5">
      <c r="A7" s="5" t="s">
        <v>50</v>
      </c>
      <c r="B7" s="5">
        <v>27</v>
      </c>
      <c r="C7" s="5">
        <f t="shared" si="0"/>
        <v>0.27</v>
      </c>
      <c r="D7" s="5">
        <f>SUM($B$3:B7)</f>
        <v>86</v>
      </c>
      <c r="E7" s="5">
        <f>SUM($C$3:C7)</f>
        <v>0.8600000000000001</v>
      </c>
    </row>
    <row r="8" spans="1:5">
      <c r="A8" s="5" t="s">
        <v>51</v>
      </c>
      <c r="B8" s="5">
        <v>13</v>
      </c>
      <c r="C8" s="5">
        <f t="shared" si="0"/>
        <v>0.13</v>
      </c>
      <c r="D8" s="5">
        <f>SUM($B$3:B8)</f>
        <v>99</v>
      </c>
      <c r="E8" s="5">
        <f>SUM($C$3:C8)</f>
        <v>0.9900000000000001</v>
      </c>
    </row>
    <row r="9" spans="1:5">
      <c r="A9" s="5" t="s">
        <v>52</v>
      </c>
      <c r="B9" s="5">
        <v>1</v>
      </c>
      <c r="C9" s="5">
        <f t="shared" si="0"/>
        <v>0.01</v>
      </c>
      <c r="D9" s="5">
        <f>SUM($B$3:B9)</f>
        <v>100</v>
      </c>
      <c r="E9" s="5">
        <f>SUM($C$3:C9)</f>
        <v>1</v>
      </c>
    </row>
    <row r="10" spans="1:5">
      <c r="A10" s="28" t="s">
        <v>10</v>
      </c>
      <c r="B10">
        <f>SUM(B3:B9)</f>
        <v>100</v>
      </c>
    </row>
  </sheetData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Q27"/>
  <sheetViews>
    <sheetView topLeftCell="J7" zoomScale="115" zoomScaleNormal="115" workbookViewId="0">
      <selection activeCell="O4" sqref="O4"/>
    </sheetView>
  </sheetViews>
  <sheetFormatPr defaultRowHeight="14.5"/>
  <cols>
    <col min="1" max="1" width="8.7265625" customWidth="1"/>
    <col min="2" max="2" width="10.54296875" customWidth="1"/>
    <col min="3" max="3" width="11.26953125" customWidth="1"/>
    <col min="4" max="7" width="8.7265625" customWidth="1"/>
    <col min="8" max="8" width="6" customWidth="1"/>
    <col min="9" max="9" width="3.7265625" customWidth="1"/>
    <col min="10" max="10" width="12.54296875" customWidth="1"/>
    <col min="11" max="11" width="14.81640625" customWidth="1"/>
    <col min="12" max="12" width="9.26953125" customWidth="1"/>
    <col min="13" max="13" width="13.81640625" customWidth="1"/>
    <col min="14" max="14" width="12" customWidth="1"/>
    <col min="15" max="15" width="14.1796875" customWidth="1"/>
    <col min="16" max="16" width="15.1796875" customWidth="1"/>
    <col min="17" max="17" width="8.7265625" customWidth="1"/>
  </cols>
  <sheetData>
    <row r="1" spans="1:17">
      <c r="A1" t="s">
        <v>98</v>
      </c>
    </row>
    <row r="2" spans="1:17" ht="52" customHeight="1">
      <c r="A2" t="s">
        <v>89</v>
      </c>
      <c r="B2" s="24" t="s">
        <v>60</v>
      </c>
      <c r="C2" s="25" t="s">
        <v>30</v>
      </c>
      <c r="D2" s="5">
        <f>MIN(A3:A27)</f>
        <v>61</v>
      </c>
      <c r="I2" t="s">
        <v>63</v>
      </c>
      <c r="J2" t="s">
        <v>57</v>
      </c>
      <c r="K2" t="s">
        <v>58</v>
      </c>
      <c r="L2" t="s">
        <v>61</v>
      </c>
      <c r="M2" s="4" t="s">
        <v>62</v>
      </c>
      <c r="N2" s="4" t="s">
        <v>54</v>
      </c>
      <c r="O2" s="4" t="s">
        <v>55</v>
      </c>
      <c r="P2" s="4" t="s">
        <v>56</v>
      </c>
    </row>
    <row r="3" spans="1:17" ht="29">
      <c r="A3">
        <v>72</v>
      </c>
      <c r="B3" s="24" t="s">
        <v>59</v>
      </c>
      <c r="C3" s="25" t="s">
        <v>31</v>
      </c>
      <c r="D3" s="5">
        <f>MAX(A3:A27)</f>
        <v>86</v>
      </c>
      <c r="F3">
        <v>61</v>
      </c>
      <c r="G3">
        <f t="array" ref="G3:G21">COUNTIF(A3:A27,F3:F21)</f>
        <v>1</v>
      </c>
      <c r="J3">
        <v>60</v>
      </c>
      <c r="K3">
        <v>62</v>
      </c>
      <c r="L3" t="str">
        <f>J3&amp;"-"&amp;K3</f>
        <v>60-62</v>
      </c>
      <c r="M3">
        <v>1</v>
      </c>
      <c r="N3" s="10">
        <f>M3/$M$12</f>
        <v>0.04</v>
      </c>
      <c r="O3">
        <f>SUM($M$3:M3)</f>
        <v>1</v>
      </c>
      <c r="P3" s="10">
        <f>SUM($N$3:N3)</f>
        <v>0.04</v>
      </c>
    </row>
    <row r="4" spans="1:17" ht="29">
      <c r="A4">
        <v>75</v>
      </c>
      <c r="B4" s="24" t="s">
        <v>91</v>
      </c>
      <c r="C4" s="25" t="s">
        <v>32</v>
      </c>
      <c r="D4" s="5">
        <f>D3-D2</f>
        <v>25</v>
      </c>
      <c r="F4">
        <v>63</v>
      </c>
      <c r="G4">
        <v>1</v>
      </c>
      <c r="J4">
        <v>63</v>
      </c>
      <c r="K4">
        <v>65</v>
      </c>
      <c r="L4" t="str">
        <f t="shared" ref="L4:L11" si="0">J4&amp;"-"&amp;K4</f>
        <v>63-65</v>
      </c>
      <c r="M4">
        <v>3</v>
      </c>
      <c r="N4" s="10">
        <f t="shared" ref="N4:N11" si="1">M4/$M$12</f>
        <v>0.12</v>
      </c>
      <c r="O4">
        <f>SUM($M$3:M4)</f>
        <v>4</v>
      </c>
      <c r="P4" s="10">
        <f>SUM($N$3:N4)</f>
        <v>0.16</v>
      </c>
    </row>
    <row r="5" spans="1:17">
      <c r="A5">
        <v>77</v>
      </c>
      <c r="F5">
        <v>64</v>
      </c>
      <c r="G5">
        <v>1</v>
      </c>
      <c r="J5">
        <v>66</v>
      </c>
      <c r="K5">
        <v>68</v>
      </c>
      <c r="L5" t="str">
        <f t="shared" si="0"/>
        <v>66-68</v>
      </c>
      <c r="M5">
        <v>3</v>
      </c>
      <c r="N5" s="10">
        <f t="shared" si="1"/>
        <v>0.12</v>
      </c>
      <c r="O5">
        <f>SUM($M$3:M5)</f>
        <v>7</v>
      </c>
      <c r="P5" s="10">
        <f>SUM($N$3:N5)</f>
        <v>0.28000000000000003</v>
      </c>
    </row>
    <row r="6" spans="1:17">
      <c r="A6">
        <v>67</v>
      </c>
      <c r="F6">
        <v>65</v>
      </c>
      <c r="G6">
        <v>1</v>
      </c>
      <c r="J6">
        <v>69</v>
      </c>
      <c r="K6">
        <v>71</v>
      </c>
      <c r="L6" t="str">
        <f t="shared" si="0"/>
        <v>69-71</v>
      </c>
      <c r="M6">
        <v>3</v>
      </c>
      <c r="N6" s="10">
        <f t="shared" si="1"/>
        <v>0.12</v>
      </c>
      <c r="O6">
        <f>SUM($M$3:M6)</f>
        <v>10</v>
      </c>
      <c r="P6" s="10">
        <f>SUM($N$3:N6)</f>
        <v>0.4</v>
      </c>
    </row>
    <row r="7" spans="1:17">
      <c r="A7">
        <v>72</v>
      </c>
      <c r="F7">
        <v>67</v>
      </c>
      <c r="G7">
        <v>3</v>
      </c>
      <c r="J7">
        <v>72</v>
      </c>
      <c r="K7">
        <v>74</v>
      </c>
      <c r="L7" t="str">
        <f t="shared" si="0"/>
        <v>72-74</v>
      </c>
      <c r="M7">
        <v>5</v>
      </c>
      <c r="N7" s="10">
        <f t="shared" si="1"/>
        <v>0.2</v>
      </c>
      <c r="O7">
        <f>SUM($M$3:M7)</f>
        <v>15</v>
      </c>
      <c r="P7" s="10">
        <f>SUM($N$3:N7)</f>
        <v>0.60000000000000009</v>
      </c>
    </row>
    <row r="8" spans="1:17">
      <c r="A8">
        <v>81</v>
      </c>
      <c r="F8">
        <v>69</v>
      </c>
      <c r="G8">
        <v>1</v>
      </c>
      <c r="J8">
        <v>75</v>
      </c>
      <c r="K8">
        <v>77</v>
      </c>
      <c r="L8" t="str">
        <f t="shared" si="0"/>
        <v>75-77</v>
      </c>
      <c r="M8">
        <v>4</v>
      </c>
      <c r="N8" s="10">
        <f t="shared" si="1"/>
        <v>0.16</v>
      </c>
      <c r="O8">
        <f>SUM($M$3:M8)</f>
        <v>19</v>
      </c>
      <c r="P8" s="10">
        <f>SUM($N$3:N8)</f>
        <v>0.76000000000000012</v>
      </c>
    </row>
    <row r="9" spans="1:17">
      <c r="A9">
        <v>78</v>
      </c>
      <c r="F9">
        <v>70</v>
      </c>
      <c r="G9">
        <v>1</v>
      </c>
      <c r="J9">
        <v>78</v>
      </c>
      <c r="K9">
        <v>80</v>
      </c>
      <c r="L9" t="str">
        <f t="shared" si="0"/>
        <v>78-80</v>
      </c>
      <c r="M9">
        <v>1</v>
      </c>
      <c r="N9" s="10">
        <f t="shared" si="1"/>
        <v>0.04</v>
      </c>
      <c r="O9">
        <f>SUM($M$3:M9)</f>
        <v>20</v>
      </c>
      <c r="P9" s="10">
        <f>SUM($N$3:N9)</f>
        <v>0.80000000000000016</v>
      </c>
    </row>
    <row r="10" spans="1:17">
      <c r="A10">
        <v>65</v>
      </c>
      <c r="F10">
        <v>71</v>
      </c>
      <c r="G10">
        <v>1</v>
      </c>
      <c r="J10">
        <v>81</v>
      </c>
      <c r="K10">
        <v>83</v>
      </c>
      <c r="L10" t="str">
        <f t="shared" si="0"/>
        <v>81-83</v>
      </c>
      <c r="M10">
        <v>3</v>
      </c>
      <c r="N10" s="10">
        <f t="shared" si="1"/>
        <v>0.12</v>
      </c>
      <c r="O10">
        <f>SUM($M$3:M10)</f>
        <v>23</v>
      </c>
      <c r="P10" s="10">
        <f>SUM($N$3:N10)</f>
        <v>0.92000000000000015</v>
      </c>
    </row>
    <row r="11" spans="1:17">
      <c r="A11">
        <v>86</v>
      </c>
      <c r="F11">
        <v>72</v>
      </c>
      <c r="G11">
        <v>4</v>
      </c>
      <c r="J11">
        <v>84</v>
      </c>
      <c r="K11">
        <v>86</v>
      </c>
      <c r="L11" t="str">
        <f t="shared" si="0"/>
        <v>84-86</v>
      </c>
      <c r="M11">
        <v>2</v>
      </c>
      <c r="N11" s="10">
        <f t="shared" si="1"/>
        <v>0.08</v>
      </c>
      <c r="O11">
        <f>SUM($M$3:M11)</f>
        <v>25</v>
      </c>
      <c r="P11" s="10">
        <f>SUM($N$3:N11)</f>
        <v>1.0000000000000002</v>
      </c>
    </row>
    <row r="12" spans="1:17">
      <c r="A12">
        <v>73</v>
      </c>
      <c r="F12">
        <v>73</v>
      </c>
      <c r="G12">
        <v>1</v>
      </c>
      <c r="L12" s="9" t="s">
        <v>10</v>
      </c>
      <c r="M12">
        <f>SUM(M3:M11)</f>
        <v>25</v>
      </c>
    </row>
    <row r="13" spans="1:17">
      <c r="A13">
        <v>67</v>
      </c>
      <c r="F13">
        <v>75</v>
      </c>
      <c r="G13">
        <v>1</v>
      </c>
      <c r="M13" t="s">
        <v>64</v>
      </c>
    </row>
    <row r="14" spans="1:17">
      <c r="A14">
        <v>82</v>
      </c>
      <c r="F14">
        <v>76</v>
      </c>
      <c r="G14">
        <v>2</v>
      </c>
    </row>
    <row r="15" spans="1:17" ht="31.5" customHeight="1">
      <c r="A15">
        <v>76</v>
      </c>
      <c r="F15">
        <v>77</v>
      </c>
      <c r="G15">
        <v>1</v>
      </c>
      <c r="I15" s="5" t="s">
        <v>65</v>
      </c>
      <c r="J15" s="5" t="s">
        <v>57</v>
      </c>
      <c r="K15" s="5" t="s">
        <v>58</v>
      </c>
      <c r="L15" s="5" t="s">
        <v>61</v>
      </c>
      <c r="M15" s="6" t="s">
        <v>62</v>
      </c>
      <c r="N15" s="6" t="s">
        <v>54</v>
      </c>
      <c r="O15" s="6" t="s">
        <v>55</v>
      </c>
      <c r="P15" s="6" t="s">
        <v>56</v>
      </c>
      <c r="Q15" s="6" t="s">
        <v>56</v>
      </c>
    </row>
    <row r="16" spans="1:17">
      <c r="A16">
        <v>76</v>
      </c>
      <c r="F16">
        <v>78</v>
      </c>
      <c r="G16">
        <v>1</v>
      </c>
      <c r="I16" s="5"/>
      <c r="J16" s="5">
        <v>60</v>
      </c>
      <c r="K16" s="5">
        <v>64</v>
      </c>
      <c r="L16" s="5" t="str">
        <f t="shared" ref="L16:L21" si="2">J16&amp;"-"&amp;K16</f>
        <v>60-64</v>
      </c>
      <c r="M16" s="5">
        <v>3</v>
      </c>
      <c r="N16" s="11">
        <f t="shared" ref="N16:N21" si="3">M16/$M$22</f>
        <v>0.12</v>
      </c>
      <c r="O16" s="5">
        <f>SUM($M$16:M16)</f>
        <v>3</v>
      </c>
      <c r="P16" s="11">
        <f>SUM($N$16:N16)</f>
        <v>0.12</v>
      </c>
      <c r="Q16" s="8">
        <f t="shared" ref="Q16:Q21" si="4">P16</f>
        <v>0.12</v>
      </c>
    </row>
    <row r="17" spans="1:17">
      <c r="A17">
        <v>70</v>
      </c>
      <c r="F17">
        <v>81</v>
      </c>
      <c r="G17">
        <v>1</v>
      </c>
      <c r="I17" s="5"/>
      <c r="J17" s="5">
        <v>65</v>
      </c>
      <c r="K17" s="5">
        <v>69</v>
      </c>
      <c r="L17" s="5" t="str">
        <f t="shared" si="2"/>
        <v>65-69</v>
      </c>
      <c r="M17" s="5">
        <v>5</v>
      </c>
      <c r="N17" s="11">
        <f t="shared" si="3"/>
        <v>0.2</v>
      </c>
      <c r="O17" s="5">
        <f>SUM($M$16:M17)</f>
        <v>8</v>
      </c>
      <c r="P17" s="11">
        <f>SUM($N$16:N17)</f>
        <v>0.32</v>
      </c>
      <c r="Q17" s="8">
        <f t="shared" si="4"/>
        <v>0.32</v>
      </c>
    </row>
    <row r="18" spans="1:17">
      <c r="A18">
        <v>83</v>
      </c>
      <c r="F18">
        <v>82</v>
      </c>
      <c r="G18">
        <v>1</v>
      </c>
      <c r="I18" s="5"/>
      <c r="J18" s="5">
        <v>70</v>
      </c>
      <c r="K18" s="5">
        <v>74</v>
      </c>
      <c r="L18" s="5" t="str">
        <f t="shared" si="2"/>
        <v>70-74</v>
      </c>
      <c r="M18" s="5">
        <v>7</v>
      </c>
      <c r="N18" s="11">
        <f t="shared" si="3"/>
        <v>0.28000000000000003</v>
      </c>
      <c r="O18" s="5">
        <f>SUM($M$16:M18)</f>
        <v>15</v>
      </c>
      <c r="P18" s="11">
        <f>SUM($N$16:N18)</f>
        <v>0.60000000000000009</v>
      </c>
      <c r="Q18" s="8">
        <f t="shared" si="4"/>
        <v>0.60000000000000009</v>
      </c>
    </row>
    <row r="19" spans="1:17">
      <c r="A19">
        <v>71</v>
      </c>
      <c r="F19">
        <v>83</v>
      </c>
      <c r="G19">
        <v>1</v>
      </c>
      <c r="I19" s="5"/>
      <c r="J19" s="5">
        <v>75</v>
      </c>
      <c r="K19" s="5">
        <v>79</v>
      </c>
      <c r="L19" s="5" t="str">
        <f t="shared" si="2"/>
        <v>75-79</v>
      </c>
      <c r="M19" s="5">
        <v>5</v>
      </c>
      <c r="N19" s="11">
        <f t="shared" si="3"/>
        <v>0.2</v>
      </c>
      <c r="O19" s="5">
        <f>SUM($M$16:M19)</f>
        <v>20</v>
      </c>
      <c r="P19" s="11">
        <f>SUM($N$16:N19)</f>
        <v>0.8</v>
      </c>
      <c r="Q19" s="8">
        <f t="shared" si="4"/>
        <v>0.8</v>
      </c>
    </row>
    <row r="20" spans="1:17">
      <c r="A20">
        <v>63</v>
      </c>
      <c r="F20">
        <v>84</v>
      </c>
      <c r="G20">
        <v>1</v>
      </c>
      <c r="I20" s="5"/>
      <c r="J20" s="5">
        <v>80</v>
      </c>
      <c r="K20" s="5">
        <v>84</v>
      </c>
      <c r="L20" s="5" t="str">
        <f t="shared" si="2"/>
        <v>80-84</v>
      </c>
      <c r="M20" s="5">
        <v>4</v>
      </c>
      <c r="N20" s="11">
        <f t="shared" si="3"/>
        <v>0.16</v>
      </c>
      <c r="O20" s="5">
        <f>SUM($M$16:M20)</f>
        <v>24</v>
      </c>
      <c r="P20" s="11">
        <f>SUM($N$16:N20)</f>
        <v>0.96000000000000008</v>
      </c>
      <c r="Q20" s="8">
        <f t="shared" si="4"/>
        <v>0.96000000000000008</v>
      </c>
    </row>
    <row r="21" spans="1:17">
      <c r="A21">
        <v>72</v>
      </c>
      <c r="F21">
        <v>86</v>
      </c>
      <c r="G21">
        <v>1</v>
      </c>
      <c r="I21" s="5"/>
      <c r="J21" s="5">
        <v>85</v>
      </c>
      <c r="K21" s="5">
        <v>89</v>
      </c>
      <c r="L21" s="5" t="str">
        <f t="shared" si="2"/>
        <v>85-89</v>
      </c>
      <c r="M21" s="5">
        <v>1</v>
      </c>
      <c r="N21" s="11">
        <f t="shared" si="3"/>
        <v>0.04</v>
      </c>
      <c r="O21" s="5">
        <f>SUM($M$16:M21)</f>
        <v>25</v>
      </c>
      <c r="P21" s="11">
        <f>SUM($N$16:N21)</f>
        <v>1</v>
      </c>
      <c r="Q21" s="8">
        <f t="shared" si="4"/>
        <v>1</v>
      </c>
    </row>
    <row r="22" spans="1:17">
      <c r="A22">
        <v>72</v>
      </c>
      <c r="L22" s="13" t="s">
        <v>10</v>
      </c>
      <c r="M22" s="5">
        <f>SUM(M16:M21)</f>
        <v>25</v>
      </c>
      <c r="N22" s="10">
        <f>SUM(N16:N21)</f>
        <v>1</v>
      </c>
      <c r="P22" s="10"/>
      <c r="Q22" s="12"/>
    </row>
    <row r="23" spans="1:17">
      <c r="A23">
        <v>61</v>
      </c>
    </row>
    <row r="24" spans="1:17">
      <c r="A24">
        <v>67</v>
      </c>
    </row>
    <row r="25" spans="1:17">
      <c r="A25">
        <v>84</v>
      </c>
    </row>
    <row r="26" spans="1:17">
      <c r="A26">
        <v>69</v>
      </c>
    </row>
    <row r="27" spans="1:17">
      <c r="A27">
        <v>64</v>
      </c>
    </row>
  </sheetData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D7"/>
  <sheetViews>
    <sheetView zoomScale="175" zoomScaleNormal="175" workbookViewId="0">
      <selection activeCell="D4" sqref="D4"/>
    </sheetView>
  </sheetViews>
  <sheetFormatPr defaultRowHeight="14.5"/>
  <cols>
    <col min="1" max="1" width="24.54296875" customWidth="1"/>
    <col min="2" max="2" width="14.81640625" customWidth="1"/>
    <col min="3" max="3" width="14.7265625" customWidth="1"/>
    <col min="4" max="4" width="14.54296875" customWidth="1"/>
  </cols>
  <sheetData>
    <row r="1" spans="1:4">
      <c r="A1" s="5"/>
      <c r="B1" s="5" t="s">
        <v>66</v>
      </c>
      <c r="C1" s="5" t="s">
        <v>67</v>
      </c>
      <c r="D1" s="5" t="s">
        <v>68</v>
      </c>
    </row>
    <row r="2" spans="1:4">
      <c r="A2" s="5">
        <v>10.745098</v>
      </c>
      <c r="B2" s="11">
        <v>10.745098</v>
      </c>
      <c r="C2" s="5">
        <v>10.7</v>
      </c>
      <c r="D2" s="5">
        <v>11</v>
      </c>
    </row>
    <row r="3" spans="1:4">
      <c r="A3" s="5">
        <v>0.85002009999999995</v>
      </c>
      <c r="B3" s="11">
        <v>0.85002009999999995</v>
      </c>
      <c r="C3" s="5">
        <v>0.9</v>
      </c>
      <c r="D3" s="5">
        <v>1</v>
      </c>
    </row>
    <row r="4" spans="1:4">
      <c r="A4" s="5">
        <v>320.69546000000003</v>
      </c>
      <c r="B4" s="11">
        <v>320.69546000000003</v>
      </c>
      <c r="C4" s="5">
        <v>320.7</v>
      </c>
      <c r="D4" s="5">
        <v>321</v>
      </c>
    </row>
    <row r="5" spans="1:4">
      <c r="A5" s="5">
        <v>49.524999999999999</v>
      </c>
      <c r="B5" s="11">
        <v>49.52</v>
      </c>
      <c r="C5" s="5">
        <v>49.5</v>
      </c>
      <c r="D5" s="5">
        <v>50</v>
      </c>
    </row>
    <row r="6" spans="1:4">
      <c r="A6" s="5">
        <v>117.63500000000001</v>
      </c>
      <c r="B6" s="5">
        <v>117.64</v>
      </c>
      <c r="C6" s="5">
        <v>117.6</v>
      </c>
      <c r="D6" s="5">
        <v>118</v>
      </c>
    </row>
    <row r="7" spans="1:4">
      <c r="A7" s="5">
        <v>0.26354870000000002</v>
      </c>
      <c r="B7" s="5">
        <v>0.26</v>
      </c>
      <c r="C7" s="5">
        <v>0.3</v>
      </c>
      <c r="D7" s="5">
        <v>0</v>
      </c>
    </row>
  </sheetData>
  <phoneticPr fontId="5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B1:H32"/>
  <sheetViews>
    <sheetView topLeftCell="C25" zoomScale="145" zoomScaleNormal="145" workbookViewId="0">
      <selection activeCell="C30" sqref="C30"/>
    </sheetView>
  </sheetViews>
  <sheetFormatPr defaultRowHeight="14.5"/>
  <cols>
    <col min="3" max="3" width="7.81640625" customWidth="1"/>
    <col min="5" max="5" width="10.26953125" customWidth="1"/>
    <col min="6" max="6" width="11.81640625" customWidth="1"/>
    <col min="7" max="7" width="10.54296875" customWidth="1"/>
    <col min="8" max="8" width="9.453125" customWidth="1"/>
  </cols>
  <sheetData>
    <row r="1" spans="2:8" ht="43.5">
      <c r="C1" s="6" t="s">
        <v>57</v>
      </c>
      <c r="D1" s="6" t="s">
        <v>58</v>
      </c>
      <c r="E1" s="6" t="s">
        <v>69</v>
      </c>
      <c r="F1" s="6" t="s">
        <v>70</v>
      </c>
      <c r="G1" s="18" t="s">
        <v>61</v>
      </c>
      <c r="H1" s="18" t="s">
        <v>71</v>
      </c>
    </row>
    <row r="2" spans="2:8">
      <c r="B2" s="5">
        <v>1</v>
      </c>
      <c r="C2" s="19">
        <v>57</v>
      </c>
      <c r="D2" s="19">
        <v>59</v>
      </c>
      <c r="E2" s="21">
        <f>C2-0.5</f>
        <v>56.5</v>
      </c>
      <c r="F2" s="21">
        <f>D2+0.5</f>
        <v>59.5</v>
      </c>
      <c r="G2" s="21" t="str">
        <f>E2&amp;"-"&amp;F2</f>
        <v>56,5-59,5</v>
      </c>
      <c r="H2" s="19">
        <v>0</v>
      </c>
    </row>
    <row r="3" spans="2:8">
      <c r="B3" s="5"/>
      <c r="C3" s="5">
        <v>60</v>
      </c>
      <c r="D3" s="5">
        <v>62</v>
      </c>
      <c r="E3" s="5">
        <f>C3-0.5</f>
        <v>59.5</v>
      </c>
      <c r="F3" s="5">
        <f>D3+0.5</f>
        <v>62.5</v>
      </c>
      <c r="G3" s="5" t="str">
        <f>E3&amp;"-"&amp;F3</f>
        <v>59,5-62,5</v>
      </c>
      <c r="H3" s="5">
        <v>1</v>
      </c>
    </row>
    <row r="4" spans="2:8">
      <c r="B4" s="5"/>
      <c r="C4" s="5">
        <v>63</v>
      </c>
      <c r="D4" s="5">
        <v>65</v>
      </c>
      <c r="E4" s="5">
        <f t="shared" ref="E4:E12" si="0">C4-0.5</f>
        <v>62.5</v>
      </c>
      <c r="F4" s="5">
        <f t="shared" ref="F4:F12" si="1">D4+0.5</f>
        <v>65.5</v>
      </c>
      <c r="G4" s="5" t="str">
        <f t="shared" ref="G4:G12" si="2">E4&amp;"-"&amp;F4</f>
        <v>62,5-65,5</v>
      </c>
      <c r="H4" s="5">
        <v>3</v>
      </c>
    </row>
    <row r="5" spans="2:8">
      <c r="B5" s="5"/>
      <c r="C5" s="5">
        <v>66</v>
      </c>
      <c r="D5" s="5">
        <v>68</v>
      </c>
      <c r="E5" s="5">
        <f t="shared" si="0"/>
        <v>65.5</v>
      </c>
      <c r="F5" s="5">
        <f t="shared" si="1"/>
        <v>68.5</v>
      </c>
      <c r="G5" s="5" t="str">
        <f t="shared" si="2"/>
        <v>65,5-68,5</v>
      </c>
      <c r="H5" s="5">
        <v>3</v>
      </c>
    </row>
    <row r="6" spans="2:8">
      <c r="B6" s="5"/>
      <c r="C6" s="5">
        <v>69</v>
      </c>
      <c r="D6" s="5">
        <v>71</v>
      </c>
      <c r="E6" s="5">
        <f t="shared" si="0"/>
        <v>68.5</v>
      </c>
      <c r="F6" s="5">
        <f t="shared" si="1"/>
        <v>71.5</v>
      </c>
      <c r="G6" s="5" t="str">
        <f t="shared" si="2"/>
        <v>68,5-71,5</v>
      </c>
      <c r="H6" s="5">
        <v>3</v>
      </c>
    </row>
    <row r="7" spans="2:8">
      <c r="B7" s="5"/>
      <c r="C7" s="5">
        <v>72</v>
      </c>
      <c r="D7" s="5">
        <v>74</v>
      </c>
      <c r="E7" s="5">
        <f t="shared" si="0"/>
        <v>71.5</v>
      </c>
      <c r="F7" s="5">
        <f t="shared" si="1"/>
        <v>74.5</v>
      </c>
      <c r="G7" s="5" t="str">
        <f t="shared" si="2"/>
        <v>71,5-74,5</v>
      </c>
      <c r="H7" s="5">
        <v>5</v>
      </c>
    </row>
    <row r="8" spans="2:8">
      <c r="B8" s="5"/>
      <c r="C8" s="5">
        <v>75</v>
      </c>
      <c r="D8" s="5">
        <v>77</v>
      </c>
      <c r="E8" s="5">
        <f t="shared" si="0"/>
        <v>74.5</v>
      </c>
      <c r="F8" s="5">
        <f t="shared" si="1"/>
        <v>77.5</v>
      </c>
      <c r="G8" s="5" t="str">
        <f t="shared" si="2"/>
        <v>74,5-77,5</v>
      </c>
      <c r="H8" s="5">
        <v>4</v>
      </c>
    </row>
    <row r="9" spans="2:8">
      <c r="B9" s="5"/>
      <c r="C9" s="5">
        <v>78</v>
      </c>
      <c r="D9" s="5">
        <v>80</v>
      </c>
      <c r="E9" s="5">
        <f t="shared" si="0"/>
        <v>77.5</v>
      </c>
      <c r="F9" s="5">
        <f t="shared" si="1"/>
        <v>80.5</v>
      </c>
      <c r="G9" s="5" t="str">
        <f t="shared" si="2"/>
        <v>77,5-80,5</v>
      </c>
      <c r="H9" s="5">
        <v>1</v>
      </c>
    </row>
    <row r="10" spans="2:8">
      <c r="B10" s="5"/>
      <c r="C10" s="5">
        <v>81</v>
      </c>
      <c r="D10" s="5">
        <v>83</v>
      </c>
      <c r="E10" s="5">
        <f t="shared" si="0"/>
        <v>80.5</v>
      </c>
      <c r="F10" s="5">
        <f t="shared" si="1"/>
        <v>83.5</v>
      </c>
      <c r="G10" s="5" t="str">
        <f t="shared" si="2"/>
        <v>80,5-83,5</v>
      </c>
      <c r="H10" s="5">
        <v>3</v>
      </c>
    </row>
    <row r="11" spans="2:8">
      <c r="B11" s="5"/>
      <c r="C11" s="5">
        <v>84</v>
      </c>
      <c r="D11" s="5">
        <v>86</v>
      </c>
      <c r="E11" s="5">
        <f t="shared" si="0"/>
        <v>83.5</v>
      </c>
      <c r="F11" s="5">
        <f t="shared" si="1"/>
        <v>86.5</v>
      </c>
      <c r="G11" s="5" t="str">
        <f t="shared" si="2"/>
        <v>83,5-86,5</v>
      </c>
      <c r="H11" s="5">
        <v>2</v>
      </c>
    </row>
    <row r="12" spans="2:8">
      <c r="C12" s="20">
        <v>87</v>
      </c>
      <c r="D12" s="20">
        <v>89</v>
      </c>
      <c r="E12" s="20">
        <f t="shared" si="0"/>
        <v>86.5</v>
      </c>
      <c r="F12" s="20">
        <f t="shared" si="1"/>
        <v>89.5</v>
      </c>
      <c r="G12" s="20" t="str">
        <f t="shared" si="2"/>
        <v>86,5-89,5</v>
      </c>
      <c r="H12" s="20">
        <v>0</v>
      </c>
    </row>
    <row r="14" spans="2:8">
      <c r="B14" s="5">
        <v>0.1</v>
      </c>
      <c r="C14" s="5">
        <v>10.5</v>
      </c>
      <c r="D14" s="14">
        <v>10.6</v>
      </c>
      <c r="E14" s="11">
        <f>C14-0.05</f>
        <v>10.45</v>
      </c>
      <c r="F14" s="11">
        <f>D14+0.05</f>
        <v>10.65</v>
      </c>
      <c r="G14" s="16"/>
    </row>
    <row r="15" spans="2:8">
      <c r="B15" s="5"/>
      <c r="C15" s="5">
        <v>10.7</v>
      </c>
      <c r="D15" s="14">
        <v>10.8</v>
      </c>
      <c r="E15" s="11">
        <f>C15-0.05</f>
        <v>10.649999999999999</v>
      </c>
      <c r="F15" s="11">
        <f>D15+0.05</f>
        <v>10.850000000000001</v>
      </c>
      <c r="G15" s="16"/>
    </row>
    <row r="16" spans="2:8">
      <c r="B16" s="5"/>
      <c r="C16" s="5">
        <v>10.9</v>
      </c>
      <c r="D16" s="14">
        <v>11</v>
      </c>
      <c r="E16" s="11">
        <f>C16-0.05</f>
        <v>10.85</v>
      </c>
      <c r="F16" s="11">
        <f>D16+0.05</f>
        <v>11.05</v>
      </c>
      <c r="G16" s="16"/>
    </row>
    <row r="17" spans="2:7">
      <c r="B17" s="5"/>
      <c r="C17" s="5">
        <v>11.1</v>
      </c>
      <c r="D17" s="14">
        <v>11.2</v>
      </c>
      <c r="E17" s="11">
        <f>C17-0.05</f>
        <v>11.049999999999999</v>
      </c>
      <c r="F17" s="11">
        <f>D17+0.05</f>
        <v>11.25</v>
      </c>
      <c r="G17" s="16"/>
    </row>
    <row r="19" spans="2:7">
      <c r="B19" s="5">
        <v>0.01</v>
      </c>
      <c r="C19" s="5">
        <v>10.25</v>
      </c>
      <c r="D19" s="5">
        <v>10.26</v>
      </c>
      <c r="E19" s="15">
        <f>C19-0.005</f>
        <v>10.244999999999999</v>
      </c>
      <c r="F19" s="15">
        <f>D19+0.005</f>
        <v>10.265000000000001</v>
      </c>
      <c r="G19" s="17"/>
    </row>
    <row r="20" spans="2:7">
      <c r="B20" s="5"/>
      <c r="C20" s="5">
        <v>10.27</v>
      </c>
      <c r="D20" s="5">
        <v>10.28</v>
      </c>
      <c r="E20" s="15">
        <f>C20-0.005</f>
        <v>10.264999999999999</v>
      </c>
      <c r="F20" s="15">
        <f>D20+0.005</f>
        <v>10.285</v>
      </c>
      <c r="G20" s="17"/>
    </row>
    <row r="21" spans="2:7">
      <c r="B21" s="5"/>
      <c r="C21" s="5">
        <v>10.29</v>
      </c>
      <c r="D21" s="11">
        <v>10.3</v>
      </c>
      <c r="E21" s="15">
        <f>C21-0.005</f>
        <v>10.284999999999998</v>
      </c>
      <c r="F21" s="15">
        <f>D21+0.005</f>
        <v>10.305000000000001</v>
      </c>
      <c r="G21" s="17"/>
    </row>
    <row r="22" spans="2:7">
      <c r="B22" s="5"/>
      <c r="C22" s="5">
        <v>10.31</v>
      </c>
      <c r="D22" s="5">
        <v>10.32</v>
      </c>
      <c r="E22" s="15">
        <f>C22-0.005</f>
        <v>10.305</v>
      </c>
      <c r="F22" s="15">
        <f>D22+0.005</f>
        <v>10.325000000000001</v>
      </c>
      <c r="G22" s="17"/>
    </row>
    <row r="27" spans="2:7">
      <c r="C27" s="5">
        <v>60</v>
      </c>
      <c r="D27" s="5">
        <v>64</v>
      </c>
      <c r="E27" s="5" t="str">
        <f t="shared" ref="E27:E32" si="3">C27&amp;"-"&amp;D27</f>
        <v>60-64</v>
      </c>
      <c r="F27" s="5">
        <v>3</v>
      </c>
    </row>
    <row r="28" spans="2:7">
      <c r="C28" s="5">
        <v>65</v>
      </c>
      <c r="D28" s="5">
        <v>69</v>
      </c>
      <c r="E28" s="5" t="str">
        <f t="shared" si="3"/>
        <v>65-69</v>
      </c>
      <c r="F28" s="5">
        <v>5</v>
      </c>
    </row>
    <row r="29" spans="2:7">
      <c r="C29" s="5">
        <v>70</v>
      </c>
      <c r="D29" s="5">
        <v>74</v>
      </c>
      <c r="E29" s="5" t="str">
        <f t="shared" si="3"/>
        <v>70-74</v>
      </c>
      <c r="F29" s="5">
        <v>7</v>
      </c>
    </row>
    <row r="30" spans="2:7">
      <c r="C30" s="5">
        <v>75</v>
      </c>
      <c r="D30" s="5">
        <v>79</v>
      </c>
      <c r="E30" s="5" t="str">
        <f t="shared" si="3"/>
        <v>75-79</v>
      </c>
      <c r="F30" s="5">
        <v>5</v>
      </c>
    </row>
    <row r="31" spans="2:7">
      <c r="C31" s="5">
        <v>80</v>
      </c>
      <c r="D31" s="5">
        <v>84</v>
      </c>
      <c r="E31" s="5" t="str">
        <f t="shared" si="3"/>
        <v>80-84</v>
      </c>
      <c r="F31" s="5">
        <v>4</v>
      </c>
    </row>
    <row r="32" spans="2:7">
      <c r="C32" s="5">
        <v>85</v>
      </c>
      <c r="D32" s="5">
        <v>89</v>
      </c>
      <c r="E32" s="5" t="str">
        <f t="shared" si="3"/>
        <v>85-89</v>
      </c>
      <c r="F32" s="5">
        <v>1</v>
      </c>
    </row>
  </sheetData>
  <phoneticPr fontId="5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K10"/>
  <sheetViews>
    <sheetView zoomScale="190" zoomScaleNormal="190" workbookViewId="0">
      <selection activeCell="K3" sqref="K3"/>
    </sheetView>
  </sheetViews>
  <sheetFormatPr defaultRowHeight="14.5"/>
  <cols>
    <col min="3" max="4" width="0" hidden="1" customWidth="1"/>
    <col min="5" max="5" width="8.1796875" customWidth="1"/>
    <col min="6" max="6" width="7.54296875" hidden="1" customWidth="1"/>
    <col min="7" max="7" width="13.453125" customWidth="1"/>
    <col min="8" max="8" width="3.1796875" customWidth="1"/>
    <col min="9" max="9" width="3.54296875" customWidth="1"/>
  </cols>
  <sheetData>
    <row r="1" spans="1:11" ht="43.5">
      <c r="A1" s="6" t="s">
        <v>57</v>
      </c>
      <c r="B1" s="6" t="s">
        <v>58</v>
      </c>
      <c r="C1" s="6" t="s">
        <v>69</v>
      </c>
      <c r="D1" s="6" t="s">
        <v>70</v>
      </c>
      <c r="E1" s="18" t="s">
        <v>61</v>
      </c>
      <c r="F1" s="18" t="s">
        <v>71</v>
      </c>
      <c r="G1" t="s">
        <v>56</v>
      </c>
    </row>
    <row r="2" spans="1:11">
      <c r="A2" s="22">
        <v>55</v>
      </c>
      <c r="B2" s="22">
        <v>59</v>
      </c>
      <c r="C2" s="21">
        <f>A2-0.5</f>
        <v>54.5</v>
      </c>
      <c r="D2" s="21">
        <f>B2+0.5</f>
        <v>59.5</v>
      </c>
      <c r="E2" s="21" t="str">
        <f>C2&amp;"-"&amp;D2</f>
        <v>54,5-59,5</v>
      </c>
      <c r="F2" s="23">
        <v>0</v>
      </c>
      <c r="G2" s="1">
        <v>0</v>
      </c>
      <c r="J2" s="21" t="s">
        <v>72</v>
      </c>
      <c r="K2" s="1">
        <v>0</v>
      </c>
    </row>
    <row r="3" spans="1:11">
      <c r="A3" s="5">
        <v>60</v>
      </c>
      <c r="B3" s="5">
        <v>64</v>
      </c>
      <c r="C3" s="5">
        <f>A3-0.5</f>
        <v>59.5</v>
      </c>
      <c r="D3" s="5">
        <f>B3+0.5</f>
        <v>64.5</v>
      </c>
      <c r="E3" s="5" t="str">
        <f>C3&amp;"-"&amp;D3</f>
        <v>59,5-64,5</v>
      </c>
      <c r="F3" s="5">
        <v>3</v>
      </c>
      <c r="G3" s="8">
        <v>0.12</v>
      </c>
      <c r="J3" s="5" t="s">
        <v>73</v>
      </c>
      <c r="K3" s="1">
        <v>0.12</v>
      </c>
    </row>
    <row r="4" spans="1:11">
      <c r="A4" s="5">
        <v>65</v>
      </c>
      <c r="B4" s="5">
        <v>69</v>
      </c>
      <c r="C4" s="5">
        <f t="shared" ref="C4:C9" si="0">A4-0.5</f>
        <v>64.5</v>
      </c>
      <c r="D4" s="5">
        <f t="shared" ref="D4:D9" si="1">B4+0.5</f>
        <v>69.5</v>
      </c>
      <c r="E4" s="5" t="str">
        <f t="shared" ref="E4:E9" si="2">C4&amp;"-"&amp;D4</f>
        <v>64,5-69,5</v>
      </c>
      <c r="F4" s="5">
        <v>5</v>
      </c>
      <c r="G4" s="8">
        <v>0.32</v>
      </c>
      <c r="J4" s="5" t="s">
        <v>74</v>
      </c>
      <c r="K4" s="1">
        <v>0.32</v>
      </c>
    </row>
    <row r="5" spans="1:11">
      <c r="A5" s="5">
        <v>70</v>
      </c>
      <c r="B5" s="5">
        <v>74</v>
      </c>
      <c r="C5" s="5">
        <f t="shared" si="0"/>
        <v>69.5</v>
      </c>
      <c r="D5" s="5">
        <f t="shared" si="1"/>
        <v>74.5</v>
      </c>
      <c r="E5" s="5" t="str">
        <f t="shared" si="2"/>
        <v>69,5-74,5</v>
      </c>
      <c r="F5" s="5">
        <v>7</v>
      </c>
      <c r="G5" s="8">
        <v>0.60000000000000009</v>
      </c>
      <c r="J5" s="5" t="s">
        <v>75</v>
      </c>
      <c r="K5" s="1">
        <v>0.60000000000000009</v>
      </c>
    </row>
    <row r="6" spans="1:11">
      <c r="A6" s="5">
        <v>75</v>
      </c>
      <c r="B6" s="5">
        <v>79</v>
      </c>
      <c r="C6" s="5">
        <f t="shared" si="0"/>
        <v>74.5</v>
      </c>
      <c r="D6" s="5">
        <f t="shared" si="1"/>
        <v>79.5</v>
      </c>
      <c r="E6" s="5" t="str">
        <f t="shared" si="2"/>
        <v>74,5-79,5</v>
      </c>
      <c r="F6" s="5">
        <v>5</v>
      </c>
      <c r="G6" s="8">
        <v>0.8</v>
      </c>
      <c r="J6" s="5" t="s">
        <v>76</v>
      </c>
      <c r="K6" s="1">
        <v>0.8</v>
      </c>
    </row>
    <row r="7" spans="1:11">
      <c r="A7" s="5">
        <v>80</v>
      </c>
      <c r="B7" s="5">
        <v>84</v>
      </c>
      <c r="C7" s="5">
        <f t="shared" si="0"/>
        <v>79.5</v>
      </c>
      <c r="D7" s="5">
        <f t="shared" si="1"/>
        <v>84.5</v>
      </c>
      <c r="E7" s="5" t="str">
        <f t="shared" si="2"/>
        <v>79,5-84,5</v>
      </c>
      <c r="F7" s="5">
        <v>4</v>
      </c>
      <c r="G7" s="8">
        <v>0.96000000000000008</v>
      </c>
      <c r="J7" s="5" t="s">
        <v>77</v>
      </c>
      <c r="K7" s="1">
        <v>0.96000000000000008</v>
      </c>
    </row>
    <row r="8" spans="1:11">
      <c r="A8" s="5">
        <v>85</v>
      </c>
      <c r="B8" s="5">
        <v>89</v>
      </c>
      <c r="C8" s="5">
        <f t="shared" si="0"/>
        <v>84.5</v>
      </c>
      <c r="D8" s="5">
        <f t="shared" si="1"/>
        <v>89.5</v>
      </c>
      <c r="E8" s="5" t="str">
        <f t="shared" si="2"/>
        <v>84,5-89,5</v>
      </c>
      <c r="F8" s="5">
        <v>1</v>
      </c>
      <c r="G8" s="8">
        <v>1</v>
      </c>
      <c r="J8" s="5" t="s">
        <v>78</v>
      </c>
      <c r="K8" s="1">
        <v>1</v>
      </c>
    </row>
    <row r="9" spans="1:11">
      <c r="A9" s="20">
        <v>90</v>
      </c>
      <c r="B9" s="20">
        <v>94</v>
      </c>
      <c r="C9" s="20">
        <f t="shared" si="0"/>
        <v>89.5</v>
      </c>
      <c r="D9" s="20">
        <f t="shared" si="1"/>
        <v>94.5</v>
      </c>
      <c r="E9" s="20" t="str">
        <f t="shared" si="2"/>
        <v>89,5-94,5</v>
      </c>
      <c r="F9" s="20">
        <v>0</v>
      </c>
      <c r="G9" s="1">
        <v>1</v>
      </c>
      <c r="J9" s="20" t="s">
        <v>79</v>
      </c>
      <c r="K9" s="1">
        <v>1</v>
      </c>
    </row>
    <row r="10" spans="1:11">
      <c r="F10">
        <f>SUM(F2:F8)</f>
        <v>25</v>
      </c>
    </row>
  </sheetData>
  <phoneticPr fontId="5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Raspodela frekvenc. (TV anketa)</vt:lpstr>
      <vt:lpstr>Raspodela frekvencija (ocene)</vt:lpstr>
      <vt:lpstr>Podaci za domaci 1</vt:lpstr>
      <vt:lpstr>Domaci1a</vt:lpstr>
      <vt:lpstr>Domaci1b</vt:lpstr>
      <vt:lpstr>Zadatak2</vt:lpstr>
      <vt:lpstr>Zaokruzivanje</vt:lpstr>
      <vt:lpstr>Poligon frekv.</vt:lpstr>
      <vt:lpstr>Ogiva</vt:lpstr>
      <vt:lpstr>Aritmeticka sredina - domaci 1</vt:lpstr>
      <vt:lpstr>Zadatak 22</vt:lpstr>
      <vt:lpstr>Sheet2</vt:lpstr>
      <vt:lpstr>Sheet3</vt:lpstr>
      <vt:lpstr>Sheet4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2015-10-12T14:29:21Z</dcterms:created>
  <dcterms:modified xsi:type="dcterms:W3CDTF">2015-11-09T16:57:26Z</dcterms:modified>
</cp:coreProperties>
</file>