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8164\Desktop\"/>
    </mc:Choice>
  </mc:AlternateContent>
  <bookViews>
    <workbookView xWindow="0" yWindow="0" windowWidth="19200" windowHeight="7050" tabRatio="990"/>
  </bookViews>
  <sheets>
    <sheet name="E-indeks" sheetId="1" r:id="rId1"/>
    <sheet name="Evidencija-predmet" sheetId="2" r:id="rId2"/>
  </sheets>
  <definedNames>
    <definedName name="_xlnm._FilterDatabase" localSheetId="0">'E-indeks'!$A$1:$G$20</definedName>
    <definedName name="_FilterDatabase_0" localSheetId="0">'E-indeks'!$A$1:$G$20</definedName>
    <definedName name="_FilterDatabase_0_0" localSheetId="0">'E-indeks'!$A$1:$G$20</definedName>
    <definedName name="_FilterDatabase_0_0_0" localSheetId="0">'E-indeks'!$A$1:$G$20</definedName>
    <definedName name="br_10">#REF!</definedName>
    <definedName name="br_6">#REF!</definedName>
    <definedName name="br_7">#REF!</definedName>
    <definedName name="br_8">#REF!</definedName>
    <definedName name="br_9">#REF!</definedName>
    <definedName name="_xlnm.Criteria" localSheetId="0">'E-indeks'!$H$1:$H$20</definedName>
    <definedName name="Criteria_0" localSheetId="0">#REF!</definedName>
    <definedName name="Criteria_0_0" localSheetId="0">#REF!</definedName>
    <definedName name="Criteria_0_0_0" localSheetId="0">#REF!</definedName>
    <definedName name="G">#REF!</definedName>
    <definedName name="P">#REF!</definedName>
    <definedName name="Proc">#REF!</definedName>
    <definedName name="uk_dolasci">'Evidencija-predmet'!$D$30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" i="1"/>
  <c r="Q20" i="2"/>
  <c r="P20" i="2"/>
  <c r="O20" i="2"/>
  <c r="N20" i="2"/>
  <c r="S20" i="2" s="1"/>
  <c r="T20" i="2" s="1"/>
  <c r="U20" i="2" s="1"/>
  <c r="M20" i="2"/>
  <c r="R20" i="2" s="1"/>
  <c r="Q19" i="2"/>
  <c r="P19" i="2"/>
  <c r="O19" i="2"/>
  <c r="N19" i="2"/>
  <c r="S19" i="2" s="1"/>
  <c r="T19" i="2" s="1"/>
  <c r="U19" i="2" s="1"/>
  <c r="M19" i="2"/>
  <c r="R19" i="2" s="1"/>
  <c r="Q18" i="2"/>
  <c r="P18" i="2"/>
  <c r="O18" i="2"/>
  <c r="N18" i="2"/>
  <c r="S18" i="2" s="1"/>
  <c r="T18" i="2" s="1"/>
  <c r="U18" i="2" s="1"/>
  <c r="M18" i="2"/>
  <c r="R18" i="2" s="1"/>
  <c r="Q17" i="2"/>
  <c r="P17" i="2"/>
  <c r="O17" i="2"/>
  <c r="N17" i="2"/>
  <c r="S17" i="2" s="1"/>
  <c r="T17" i="2" s="1"/>
  <c r="U17" i="2" s="1"/>
  <c r="M17" i="2"/>
  <c r="R17" i="2" s="1"/>
  <c r="Q16" i="2"/>
  <c r="P16" i="2"/>
  <c r="O16" i="2"/>
  <c r="N16" i="2"/>
  <c r="S16" i="2" s="1"/>
  <c r="T16" i="2" s="1"/>
  <c r="U16" i="2" s="1"/>
  <c r="M16" i="2"/>
  <c r="R16" i="2" s="1"/>
  <c r="R15" i="2"/>
  <c r="Q15" i="2"/>
  <c r="P15" i="2"/>
  <c r="O15" i="2"/>
  <c r="N15" i="2"/>
  <c r="S15" i="2" s="1"/>
  <c r="T15" i="2" s="1"/>
  <c r="U15" i="2" s="1"/>
  <c r="M15" i="2"/>
  <c r="R14" i="2"/>
  <c r="Q14" i="2"/>
  <c r="P14" i="2"/>
  <c r="O14" i="2"/>
  <c r="S14" i="2" s="1"/>
  <c r="T14" i="2" s="1"/>
  <c r="U14" i="2" s="1"/>
  <c r="N14" i="2"/>
  <c r="M14" i="2"/>
  <c r="S13" i="2"/>
  <c r="T13" i="2" s="1"/>
  <c r="U13" i="2" s="1"/>
  <c r="R13" i="2"/>
  <c r="Q13" i="2"/>
  <c r="P13" i="2"/>
  <c r="O13" i="2"/>
  <c r="N13" i="2"/>
  <c r="M13" i="2"/>
  <c r="R12" i="2"/>
  <c r="Q12" i="2"/>
  <c r="P12" i="2"/>
  <c r="O12" i="2"/>
  <c r="S12" i="2" s="1"/>
  <c r="T12" i="2" s="1"/>
  <c r="U12" i="2" s="1"/>
  <c r="N12" i="2"/>
  <c r="M12" i="2"/>
  <c r="S11" i="2"/>
  <c r="T11" i="2" s="1"/>
  <c r="U11" i="2" s="1"/>
  <c r="Q11" i="2"/>
  <c r="P11" i="2"/>
  <c r="O11" i="2"/>
  <c r="N11" i="2"/>
  <c r="M11" i="2"/>
  <c r="R11" i="2" s="1"/>
  <c r="Q10" i="2"/>
  <c r="P10" i="2"/>
  <c r="O10" i="2"/>
  <c r="N10" i="2"/>
  <c r="S10" i="2" s="1"/>
  <c r="T10" i="2" s="1"/>
  <c r="U10" i="2" s="1"/>
  <c r="M10" i="2"/>
  <c r="R10" i="2" s="1"/>
  <c r="Q9" i="2"/>
  <c r="P9" i="2"/>
  <c r="O9" i="2"/>
  <c r="N9" i="2"/>
  <c r="S9" i="2" s="1"/>
  <c r="T9" i="2" s="1"/>
  <c r="U9" i="2" s="1"/>
  <c r="M9" i="2"/>
  <c r="R9" i="2" s="1"/>
  <c r="Q8" i="2"/>
  <c r="P8" i="2"/>
  <c r="O8" i="2"/>
  <c r="N8" i="2"/>
  <c r="S8" i="2" s="1"/>
  <c r="T8" i="2" s="1"/>
  <c r="U8" i="2" s="1"/>
  <c r="M8" i="2"/>
  <c r="R8" i="2" s="1"/>
  <c r="R7" i="2"/>
  <c r="Q7" i="2"/>
  <c r="P7" i="2"/>
  <c r="O7" i="2"/>
  <c r="N7" i="2"/>
  <c r="S7" i="2" s="1"/>
  <c r="T7" i="2" s="1"/>
  <c r="U7" i="2" s="1"/>
  <c r="M7" i="2"/>
  <c r="R6" i="2"/>
  <c r="Q6" i="2"/>
  <c r="P6" i="2"/>
  <c r="O6" i="2"/>
  <c r="S6" i="2" s="1"/>
  <c r="T6" i="2" s="1"/>
  <c r="U6" i="2" s="1"/>
  <c r="N6" i="2"/>
  <c r="M6" i="2"/>
  <c r="S5" i="2"/>
  <c r="T5" i="2" s="1"/>
  <c r="U5" i="2" s="1"/>
  <c r="R5" i="2"/>
  <c r="Q5" i="2"/>
  <c r="P5" i="2"/>
  <c r="O5" i="2"/>
  <c r="N5" i="2"/>
  <c r="M5" i="2"/>
  <c r="R4" i="2"/>
  <c r="Q4" i="2"/>
  <c r="P4" i="2"/>
  <c r="O4" i="2"/>
  <c r="S4" i="2" s="1"/>
  <c r="T4" i="2" s="1"/>
  <c r="U4" i="2" s="1"/>
  <c r="N4" i="2"/>
  <c r="M4" i="2"/>
  <c r="S3" i="2"/>
  <c r="T3" i="2" s="1"/>
  <c r="U3" i="2" s="1"/>
  <c r="Q3" i="2"/>
  <c r="P3" i="2"/>
  <c r="O3" i="2"/>
  <c r="N3" i="2"/>
  <c r="M3" i="2"/>
  <c r="R3" i="2" s="1"/>
  <c r="Q2" i="2"/>
  <c r="P2" i="2"/>
  <c r="O2" i="2"/>
  <c r="N2" i="2"/>
  <c r="S2" i="2" s="1"/>
  <c r="M2" i="2"/>
  <c r="R2" i="2" s="1"/>
  <c r="W20" i="1"/>
  <c r="U20" i="1"/>
  <c r="T20" i="1"/>
  <c r="S20" i="1"/>
  <c r="R20" i="1"/>
  <c r="Q20" i="1"/>
  <c r="V20" i="1" s="1"/>
  <c r="P20" i="1"/>
  <c r="O20" i="1"/>
  <c r="U19" i="1"/>
  <c r="T19" i="1"/>
  <c r="W19" i="1" s="1"/>
  <c r="S19" i="1"/>
  <c r="R19" i="1"/>
  <c r="Q19" i="1"/>
  <c r="V19" i="1" s="1"/>
  <c r="P19" i="1"/>
  <c r="O19" i="1"/>
  <c r="V18" i="1"/>
  <c r="U18" i="1"/>
  <c r="T18" i="1"/>
  <c r="W18" i="1" s="1"/>
  <c r="S18" i="1"/>
  <c r="R18" i="1"/>
  <c r="Q18" i="1"/>
  <c r="P18" i="1"/>
  <c r="O18" i="1"/>
  <c r="W17" i="1"/>
  <c r="V17" i="1"/>
  <c r="U17" i="1"/>
  <c r="T17" i="1"/>
  <c r="S17" i="1"/>
  <c r="R17" i="1"/>
  <c r="Q17" i="1"/>
  <c r="P17" i="1"/>
  <c r="O17" i="1"/>
  <c r="W16" i="1"/>
  <c r="U16" i="1"/>
  <c r="T16" i="1"/>
  <c r="S16" i="1"/>
  <c r="R16" i="1"/>
  <c r="Q16" i="1"/>
  <c r="V16" i="1" s="1"/>
  <c r="P16" i="1"/>
  <c r="O16" i="1"/>
  <c r="U15" i="1"/>
  <c r="T15" i="1"/>
  <c r="W15" i="1" s="1"/>
  <c r="S15" i="1"/>
  <c r="R15" i="1"/>
  <c r="Q15" i="1"/>
  <c r="V15" i="1" s="1"/>
  <c r="P15" i="1"/>
  <c r="O15" i="1"/>
  <c r="U14" i="1"/>
  <c r="T14" i="1"/>
  <c r="W14" i="1" s="1"/>
  <c r="S14" i="1"/>
  <c r="R14" i="1"/>
  <c r="Q14" i="1"/>
  <c r="V14" i="1" s="1"/>
  <c r="P14" i="1"/>
  <c r="O14" i="1"/>
  <c r="W13" i="1"/>
  <c r="V13" i="1"/>
  <c r="U13" i="1"/>
  <c r="T13" i="1"/>
  <c r="S13" i="1"/>
  <c r="R13" i="1"/>
  <c r="Q13" i="1"/>
  <c r="P13" i="1"/>
  <c r="O13" i="1"/>
  <c r="W12" i="1"/>
  <c r="U12" i="1"/>
  <c r="T12" i="1"/>
  <c r="S12" i="1"/>
  <c r="R12" i="1"/>
  <c r="Q12" i="1"/>
  <c r="V12" i="1" s="1"/>
  <c r="P12" i="1"/>
  <c r="O12" i="1"/>
  <c r="W11" i="1"/>
  <c r="U11" i="1"/>
  <c r="T11" i="1"/>
  <c r="S11" i="1"/>
  <c r="R11" i="1"/>
  <c r="Q11" i="1"/>
  <c r="V11" i="1" s="1"/>
  <c r="P11" i="1"/>
  <c r="O11" i="1"/>
  <c r="U10" i="1"/>
  <c r="T10" i="1"/>
  <c r="W10" i="1" s="1"/>
  <c r="S10" i="1"/>
  <c r="R10" i="1"/>
  <c r="Q10" i="1"/>
  <c r="V10" i="1" s="1"/>
  <c r="P10" i="1"/>
  <c r="O10" i="1"/>
  <c r="W9" i="1"/>
  <c r="V9" i="1"/>
  <c r="U9" i="1"/>
  <c r="T9" i="1"/>
  <c r="S9" i="1"/>
  <c r="R9" i="1"/>
  <c r="Q9" i="1"/>
  <c r="P9" i="1"/>
  <c r="O9" i="1"/>
  <c r="W8" i="1"/>
  <c r="U8" i="1"/>
  <c r="T8" i="1"/>
  <c r="S8" i="1"/>
  <c r="R8" i="1"/>
  <c r="Q8" i="1"/>
  <c r="V8" i="1" s="1"/>
  <c r="P8" i="1"/>
  <c r="O8" i="1"/>
  <c r="W7" i="1"/>
  <c r="U7" i="1"/>
  <c r="T7" i="1"/>
  <c r="S7" i="1"/>
  <c r="R7" i="1"/>
  <c r="Q7" i="1"/>
  <c r="V7" i="1" s="1"/>
  <c r="P7" i="1"/>
  <c r="O7" i="1"/>
  <c r="U6" i="1"/>
  <c r="T6" i="1"/>
  <c r="W6" i="1" s="1"/>
  <c r="S6" i="1"/>
  <c r="R6" i="1"/>
  <c r="Q6" i="1"/>
  <c r="V6" i="1" s="1"/>
  <c r="P6" i="1"/>
  <c r="O6" i="1"/>
  <c r="W5" i="1"/>
  <c r="V5" i="1"/>
  <c r="U5" i="1"/>
  <c r="T5" i="1"/>
  <c r="S5" i="1"/>
  <c r="R5" i="1"/>
  <c r="Q5" i="1"/>
  <c r="P5" i="1"/>
  <c r="O5" i="1"/>
  <c r="W4" i="1"/>
  <c r="U4" i="1"/>
  <c r="T4" i="1"/>
  <c r="S4" i="1"/>
  <c r="R4" i="1"/>
  <c r="Q4" i="1"/>
  <c r="V4" i="1" s="1"/>
  <c r="P4" i="1"/>
  <c r="O4" i="1"/>
  <c r="W3" i="1"/>
  <c r="U3" i="1"/>
  <c r="T3" i="1"/>
  <c r="S3" i="1"/>
  <c r="R3" i="1"/>
  <c r="Q3" i="1"/>
  <c r="V3" i="1" s="1"/>
  <c r="P3" i="1"/>
  <c r="O3" i="1"/>
  <c r="U2" i="1"/>
  <c r="T2" i="1"/>
  <c r="W2" i="1" s="1"/>
  <c r="S2" i="1"/>
  <c r="R2" i="1"/>
  <c r="Q2" i="1"/>
  <c r="V2" i="1" s="1"/>
  <c r="P2" i="1"/>
  <c r="O2" i="1"/>
  <c r="T2" i="2" l="1"/>
  <c r="U2" i="2" s="1"/>
</calcChain>
</file>

<file path=xl/sharedStrings.xml><?xml version="1.0" encoding="utf-8"?>
<sst xmlns="http://schemas.openxmlformats.org/spreadsheetml/2006/main" count="316" uniqueCount="143">
  <si>
    <t>Rbr</t>
  </si>
  <si>
    <t>Ime</t>
  </si>
  <si>
    <t>Prezime</t>
  </si>
  <si>
    <t>Pol</t>
  </si>
  <si>
    <t>Indeks</t>
  </si>
  <si>
    <t>Broj indeksa</t>
  </si>
  <si>
    <t>Godina upisa</t>
  </si>
  <si>
    <t>Stud. program</t>
  </si>
  <si>
    <t>ESPB uk.</t>
  </si>
  <si>
    <t>ESPB šk. Godina</t>
  </si>
  <si>
    <t>Odslušana predavanja</t>
  </si>
  <si>
    <t>Obnavlja šk. Godinu</t>
  </si>
  <si>
    <t>Izmirena dugovanja</t>
  </si>
  <si>
    <t>Praksa (sati)</t>
  </si>
  <si>
    <t>Student(kinja)</t>
  </si>
  <si>
    <t>Smer</t>
  </si>
  <si>
    <t>Budžet</t>
  </si>
  <si>
    <t>Obavljena praksa</t>
  </si>
  <si>
    <t>Parni indeks</t>
  </si>
  <si>
    <t>ESPB do diplomiranja</t>
  </si>
  <si>
    <t>Apsolvent</t>
  </si>
  <si>
    <t>Prava na stipendiju</t>
  </si>
  <si>
    <t>Može da upiše dodatne ESPB</t>
  </si>
  <si>
    <t>Prestupna godina</t>
  </si>
  <si>
    <t>Filip</t>
  </si>
  <si>
    <t>Kostić</t>
  </si>
  <si>
    <t>m</t>
  </si>
  <si>
    <t>057/2010</t>
  </si>
  <si>
    <t>057</t>
  </si>
  <si>
    <t>2010</t>
  </si>
  <si>
    <t>ne</t>
  </si>
  <si>
    <t>da</t>
  </si>
  <si>
    <t>Dejan</t>
  </si>
  <si>
    <t>Milosavljević</t>
  </si>
  <si>
    <t>025/2014</t>
  </si>
  <si>
    <t>025</t>
  </si>
  <si>
    <t>2014</t>
  </si>
  <si>
    <t>Željko</t>
  </si>
  <si>
    <t>Simić</t>
  </si>
  <si>
    <t>256/2015</t>
  </si>
  <si>
    <t>256</t>
  </si>
  <si>
    <t>2015</t>
  </si>
  <si>
    <t>Ivanka</t>
  </si>
  <si>
    <t>Antić</t>
  </si>
  <si>
    <t>ž</t>
  </si>
  <si>
    <t>158/2014</t>
  </si>
  <si>
    <t>158</t>
  </si>
  <si>
    <t>Milica</t>
  </si>
  <si>
    <t>Marić</t>
  </si>
  <si>
    <t>119/2016</t>
  </si>
  <si>
    <t>119</t>
  </si>
  <si>
    <t>2016</t>
  </si>
  <si>
    <t>Milan</t>
  </si>
  <si>
    <t>Radin</t>
  </si>
  <si>
    <t>127/2011</t>
  </si>
  <si>
    <t>127</t>
  </si>
  <si>
    <t>2011</t>
  </si>
  <si>
    <t>Nikola</t>
  </si>
  <si>
    <t>Aleksić</t>
  </si>
  <si>
    <t>089/2015</t>
  </si>
  <si>
    <t>089</t>
  </si>
  <si>
    <t>Denis</t>
  </si>
  <si>
    <t>Jovičić</t>
  </si>
  <si>
    <t>026/2012</t>
  </si>
  <si>
    <t>026</t>
  </si>
  <si>
    <t>2012</t>
  </si>
  <si>
    <t>Anica</t>
  </si>
  <si>
    <t>Perić</t>
  </si>
  <si>
    <t>458/2013</t>
  </si>
  <si>
    <t>458</t>
  </si>
  <si>
    <t>2013</t>
  </si>
  <si>
    <t>Ivan</t>
  </si>
  <si>
    <t>222/2015</t>
  </si>
  <si>
    <t>222</t>
  </si>
  <si>
    <t>Aleksa</t>
  </si>
  <si>
    <t>Dimić</t>
  </si>
  <si>
    <t>077/2013</t>
  </si>
  <si>
    <t>077</t>
  </si>
  <si>
    <t>Žana</t>
  </si>
  <si>
    <t>Ivković</t>
  </si>
  <si>
    <t>226/2011</t>
  </si>
  <si>
    <t>226</t>
  </si>
  <si>
    <t>Marko</t>
  </si>
  <si>
    <t>Jovanović</t>
  </si>
  <si>
    <t>018/2015</t>
  </si>
  <si>
    <t>018</t>
  </si>
  <si>
    <t>Žarko</t>
  </si>
  <si>
    <t>Stojisavljević</t>
  </si>
  <si>
    <t>128/2012</t>
  </si>
  <si>
    <t>128</t>
  </si>
  <si>
    <t>Aljoša</t>
  </si>
  <si>
    <t>Ivanović</t>
  </si>
  <si>
    <t>126/2015</t>
  </si>
  <si>
    <t>126</t>
  </si>
  <si>
    <t>Jovana</t>
  </si>
  <si>
    <t>Nikolić</t>
  </si>
  <si>
    <t>123/2016</t>
  </si>
  <si>
    <t>123</t>
  </si>
  <si>
    <t>Jovan</t>
  </si>
  <si>
    <t>Savić</t>
  </si>
  <si>
    <t>045/2014</t>
  </si>
  <si>
    <t>045</t>
  </si>
  <si>
    <t>Kosta</t>
  </si>
  <si>
    <t>Belić</t>
  </si>
  <si>
    <t>233/2011</t>
  </si>
  <si>
    <t>233</t>
  </si>
  <si>
    <t>Milena</t>
  </si>
  <si>
    <t>055/2014</t>
  </si>
  <si>
    <t>055</t>
  </si>
  <si>
    <t>Uslov</t>
  </si>
  <si>
    <t>Max. ESPB</t>
  </si>
  <si>
    <t>odslušana predavanja</t>
  </si>
  <si>
    <t>izmirene obaveze i budžet</t>
  </si>
  <si>
    <t>Dodatni ESPB</t>
  </si>
  <si>
    <t>izmirene obaveze i nije obnovljena godina ili manje od 100 ESPB do kraja</t>
  </si>
  <si>
    <t>deljiva sa 400 ili (deljiva sa 4 i nije deljiva sa 100)</t>
  </si>
  <si>
    <t>Sem1</t>
  </si>
  <si>
    <t>Sem2</t>
  </si>
  <si>
    <t>Br. dolazaka</t>
  </si>
  <si>
    <t>Praksa</t>
  </si>
  <si>
    <t>Praktikum</t>
  </si>
  <si>
    <t>Ispit</t>
  </si>
  <si>
    <t>Rbr. Izlaska</t>
  </si>
  <si>
    <t>Nastava</t>
  </si>
  <si>
    <t>Uslov na Sem1</t>
  </si>
  <si>
    <t>Uslov na Sem2</t>
  </si>
  <si>
    <t>Uslov na Praktkumu</t>
  </si>
  <si>
    <t>Uslov na ispitu</t>
  </si>
  <si>
    <t>Ukupno poena</t>
  </si>
  <si>
    <t>Položen ispit</t>
  </si>
  <si>
    <t>Ocena</t>
  </si>
  <si>
    <t>Upisuje se u e-indeks</t>
  </si>
  <si>
    <t>Ukupno</t>
  </si>
  <si>
    <t>Max Sem1</t>
  </si>
  <si>
    <t>Max Sem2</t>
  </si>
  <si>
    <t>Max Praktikum</t>
  </si>
  <si>
    <t>Max Ispit</t>
  </si>
  <si>
    <t>Prisustvo</t>
  </si>
  <si>
    <t>Ukupan broj časova</t>
  </si>
  <si>
    <t>Ispit položen</t>
  </si>
  <si>
    <t>Praktkum, Ispit</t>
  </si>
  <si>
    <t>Upisuje u e-indeks</t>
  </si>
  <si>
    <t>Praksa, Rbr. Izlaska je najviše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</si>
</sst>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TRUE&quot;;&quot;TRUE&quot;;&quot;FALSE&quot;"/>
  </numFmts>
  <fonts count="3" x14ac:knownFonts="1">
    <font>
      <sz val="11"/>
      <color rgb="FF000000"/>
      <name val="Calibri"/>
      <family val="2"/>
      <charset val="1"/>
    </font>
    <font>
      <b/>
      <sz val="11"/>
      <color rgb="FFEEEEEE"/>
      <name val="Calibri"/>
      <family val="2"/>
      <charset val="1"/>
    </font>
    <font>
      <sz val="11"/>
      <color rgb="FFEEEEEE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6699"/>
        <bgColor rgb="FF6666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1" fontId="0" fillId="0" borderId="0" xfId="0" applyNumberFormat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164" fontId="0" fillId="0" borderId="0" xfId="0" applyNumberFormat="1"/>
    <xf numFmtId="1" fontId="0" fillId="0" borderId="0" xfId="0" applyNumberFormat="1" applyBorder="1"/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right"/>
    </xf>
    <xf numFmtId="0" fontId="2" fillId="2" borderId="0" xfId="0" applyFont="1" applyFill="1"/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96699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J30"/>
  <sheetViews>
    <sheetView tabSelected="1" topLeftCell="F1" zoomScaleNormal="100" workbookViewId="0">
      <selection activeCell="X2" sqref="X2"/>
    </sheetView>
  </sheetViews>
  <sheetFormatPr defaultRowHeight="14.5" x14ac:dyDescent="0.35"/>
  <cols>
    <col min="1" max="1" width="4.1796875"/>
    <col min="2" max="2" width="7"/>
    <col min="3" max="3" width="11.453125"/>
    <col min="4" max="4" width="3.90625"/>
    <col min="5" max="5" width="9.81640625"/>
    <col min="6" max="6" width="6.7265625"/>
    <col min="7" max="7" width="7"/>
    <col min="8" max="8" width="7.453125"/>
    <col min="9" max="9" width="8.36328125"/>
    <col min="10" max="11" width="7.1796875"/>
    <col min="12" max="12" width="6.90625"/>
    <col min="13" max="14" width="5.6328125"/>
    <col min="15" max="15" width="13.36328125"/>
    <col min="16" max="16" width="5.6328125"/>
    <col min="17" max="17" width="7"/>
    <col min="18" max="18" width="5.54296875"/>
    <col min="19" max="20" width="11.08984375"/>
    <col min="21" max="21" width="9.54296875"/>
    <col min="22" max="22" width="11.08984375"/>
    <col min="23" max="23" width="9.7265625"/>
    <col min="24" max="24" width="15.08984375"/>
  </cols>
  <sheetData>
    <row r="1" spans="1:1024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AMI1"/>
      <c r="AMJ1"/>
    </row>
    <row r="2" spans="1:1024" x14ac:dyDescent="0.35">
      <c r="A2" s="2">
        <v>1</v>
      </c>
      <c r="B2" s="3" t="s">
        <v>24</v>
      </c>
      <c r="C2" s="3" t="s">
        <v>25</v>
      </c>
      <c r="D2" t="s">
        <v>26</v>
      </c>
      <c r="E2" s="4" t="s">
        <v>27</v>
      </c>
      <c r="F2" s="5" t="s">
        <v>28</v>
      </c>
      <c r="G2" s="6" t="s">
        <v>29</v>
      </c>
      <c r="H2">
        <v>27</v>
      </c>
      <c r="I2">
        <v>58</v>
      </c>
      <c r="J2">
        <v>22</v>
      </c>
      <c r="K2" t="s">
        <v>30</v>
      </c>
      <c r="L2" t="s">
        <v>30</v>
      </c>
      <c r="M2" t="s">
        <v>31</v>
      </c>
      <c r="N2">
        <v>0</v>
      </c>
      <c r="O2" t="str">
        <f t="shared" ref="O2:O20" si="0">IF(D2="m","student","studentkinja")</f>
        <v>student</v>
      </c>
      <c r="P2" t="str">
        <f t="shared" ref="P2:P20" si="1">IF(H2=27,"Bibliotekarstvo i informatika","drugi")</f>
        <v>Bibliotekarstvo i informatika</v>
      </c>
      <c r="Q2" t="str">
        <f t="shared" ref="Q2:Q20" si="2">IF(J2&gt;=$F$24,"budzet","samofinansiranje")</f>
        <v>samofinansiranje</v>
      </c>
      <c r="R2" t="str">
        <f t="shared" ref="R2:R20" si="3">IF(N2&gt;=$F$25,"da","ne")</f>
        <v>ne</v>
      </c>
      <c r="S2" t="str">
        <f t="shared" ref="S2:S20" si="4">IF(MOD(F2,2)=0,"paran","neparan")</f>
        <v>neparan</v>
      </c>
      <c r="T2">
        <f t="shared" ref="T2:T20" si="5">$F$26-I2</f>
        <v>182</v>
      </c>
      <c r="U2" t="str">
        <f t="shared" ref="U2:U20" si="6">IF(K2="da","apsolvent","")</f>
        <v/>
      </c>
      <c r="V2" t="str">
        <f t="shared" ref="V2:V20" si="7">IF(AND(M2="da",Q2="budzet"),"stipendija","")</f>
        <v/>
      </c>
      <c r="W2" t="str">
        <f t="shared" ref="W2:W20" si="8">IF(OR(AND(M2="da",L2="ne"),T2&lt;100),"moze","")</f>
        <v>moze</v>
      </c>
      <c r="X2" s="7" t="str">
        <f>IF(OR(MOD(G2,400)=0,AND(MOD(G2,4)=0,MOD(G2,100)&lt;&gt;0)),"jeste","nije")</f>
        <v>nije</v>
      </c>
    </row>
    <row r="3" spans="1:1024" x14ac:dyDescent="0.35">
      <c r="A3" s="2">
        <v>2</v>
      </c>
      <c r="B3" s="3" t="s">
        <v>32</v>
      </c>
      <c r="C3" s="3" t="s">
        <v>33</v>
      </c>
      <c r="D3" t="s">
        <v>26</v>
      </c>
      <c r="E3" s="4" t="s">
        <v>34</v>
      </c>
      <c r="F3" s="5" t="s">
        <v>35</v>
      </c>
      <c r="G3" s="6" t="s">
        <v>36</v>
      </c>
      <c r="H3">
        <v>27</v>
      </c>
      <c r="I3">
        <v>62</v>
      </c>
      <c r="J3">
        <v>13</v>
      </c>
      <c r="K3" t="s">
        <v>31</v>
      </c>
      <c r="L3" t="s">
        <v>30</v>
      </c>
      <c r="M3" t="s">
        <v>31</v>
      </c>
      <c r="N3">
        <v>7</v>
      </c>
      <c r="O3" t="str">
        <f t="shared" si="0"/>
        <v>student</v>
      </c>
      <c r="P3" t="str">
        <f t="shared" si="1"/>
        <v>Bibliotekarstvo i informatika</v>
      </c>
      <c r="Q3" t="str">
        <f t="shared" si="2"/>
        <v>samofinansiranje</v>
      </c>
      <c r="R3" t="str">
        <f t="shared" si="3"/>
        <v>ne</v>
      </c>
      <c r="S3" t="str">
        <f t="shared" si="4"/>
        <v>neparan</v>
      </c>
      <c r="T3">
        <f t="shared" si="5"/>
        <v>178</v>
      </c>
      <c r="U3" t="str">
        <f t="shared" si="6"/>
        <v>apsolvent</v>
      </c>
      <c r="V3" t="str">
        <f t="shared" si="7"/>
        <v/>
      </c>
      <c r="W3" t="str">
        <f t="shared" si="8"/>
        <v>moze</v>
      </c>
      <c r="X3" s="12" t="str">
        <f t="shared" ref="X3:X20" si="9">IF(OR(MOD(G3,400)=0,AND(MOD(G3,4)=0,MOD(G3,100)&lt;&gt;0)),"jeste","nije")</f>
        <v>nije</v>
      </c>
    </row>
    <row r="4" spans="1:1024" x14ac:dyDescent="0.35">
      <c r="A4" s="2">
        <v>3</v>
      </c>
      <c r="B4" s="3" t="s">
        <v>37</v>
      </c>
      <c r="C4" s="3" t="s">
        <v>38</v>
      </c>
      <c r="D4" t="s">
        <v>26</v>
      </c>
      <c r="E4" s="4" t="s">
        <v>39</v>
      </c>
      <c r="F4" s="5" t="s">
        <v>40</v>
      </c>
      <c r="G4" s="6" t="s">
        <v>41</v>
      </c>
      <c r="H4">
        <v>27</v>
      </c>
      <c r="I4">
        <v>83</v>
      </c>
      <c r="J4">
        <v>45</v>
      </c>
      <c r="K4" t="s">
        <v>31</v>
      </c>
      <c r="L4" t="s">
        <v>31</v>
      </c>
      <c r="M4" t="s">
        <v>30</v>
      </c>
      <c r="N4">
        <v>0</v>
      </c>
      <c r="O4" t="str">
        <f t="shared" si="0"/>
        <v>student</v>
      </c>
      <c r="P4" t="str">
        <f t="shared" si="1"/>
        <v>Bibliotekarstvo i informatika</v>
      </c>
      <c r="Q4" t="str">
        <f t="shared" si="2"/>
        <v>samofinansiranje</v>
      </c>
      <c r="R4" t="str">
        <f t="shared" si="3"/>
        <v>ne</v>
      </c>
      <c r="S4" t="str">
        <f t="shared" si="4"/>
        <v>paran</v>
      </c>
      <c r="T4">
        <f t="shared" si="5"/>
        <v>157</v>
      </c>
      <c r="U4" t="str">
        <f t="shared" si="6"/>
        <v>apsolvent</v>
      </c>
      <c r="V4" t="str">
        <f t="shared" si="7"/>
        <v/>
      </c>
      <c r="W4" t="str">
        <f t="shared" si="8"/>
        <v/>
      </c>
      <c r="X4" s="12" t="str">
        <f t="shared" si="9"/>
        <v>nije</v>
      </c>
    </row>
    <row r="5" spans="1:1024" x14ac:dyDescent="0.35">
      <c r="A5" s="2">
        <v>4</v>
      </c>
      <c r="B5" s="3" t="s">
        <v>42</v>
      </c>
      <c r="C5" s="3" t="s">
        <v>43</v>
      </c>
      <c r="D5" t="s">
        <v>44</v>
      </c>
      <c r="E5" s="4" t="s">
        <v>45</v>
      </c>
      <c r="F5" s="5" t="s">
        <v>46</v>
      </c>
      <c r="G5" s="6" t="s">
        <v>36</v>
      </c>
      <c r="H5">
        <v>27</v>
      </c>
      <c r="I5">
        <v>117</v>
      </c>
      <c r="J5">
        <v>55</v>
      </c>
      <c r="K5" t="s">
        <v>30</v>
      </c>
      <c r="L5" t="s">
        <v>30</v>
      </c>
      <c r="M5" t="s">
        <v>31</v>
      </c>
      <c r="N5">
        <v>7</v>
      </c>
      <c r="O5" t="str">
        <f t="shared" si="0"/>
        <v>studentkinja</v>
      </c>
      <c r="P5" t="str">
        <f t="shared" si="1"/>
        <v>Bibliotekarstvo i informatika</v>
      </c>
      <c r="Q5" t="str">
        <f t="shared" si="2"/>
        <v>budzet</v>
      </c>
      <c r="R5" t="str">
        <f t="shared" si="3"/>
        <v>ne</v>
      </c>
      <c r="S5" t="str">
        <f t="shared" si="4"/>
        <v>paran</v>
      </c>
      <c r="T5">
        <f t="shared" si="5"/>
        <v>123</v>
      </c>
      <c r="U5" t="str">
        <f t="shared" si="6"/>
        <v/>
      </c>
      <c r="V5" t="str">
        <f t="shared" si="7"/>
        <v>stipendija</v>
      </c>
      <c r="W5" t="str">
        <f t="shared" si="8"/>
        <v>moze</v>
      </c>
      <c r="X5" s="12" t="str">
        <f t="shared" si="9"/>
        <v>nije</v>
      </c>
    </row>
    <row r="6" spans="1:1024" x14ac:dyDescent="0.35">
      <c r="A6" s="2">
        <v>5</v>
      </c>
      <c r="B6" s="3" t="s">
        <v>47</v>
      </c>
      <c r="C6" s="3" t="s">
        <v>48</v>
      </c>
      <c r="D6" t="s">
        <v>44</v>
      </c>
      <c r="E6" s="4" t="s">
        <v>49</v>
      </c>
      <c r="F6" s="5" t="s">
        <v>50</v>
      </c>
      <c r="G6" s="6" t="s">
        <v>51</v>
      </c>
      <c r="H6">
        <v>16</v>
      </c>
      <c r="I6">
        <v>139</v>
      </c>
      <c r="J6">
        <v>45</v>
      </c>
      <c r="K6" t="s">
        <v>31</v>
      </c>
      <c r="L6" t="s">
        <v>30</v>
      </c>
      <c r="M6" t="s">
        <v>30</v>
      </c>
      <c r="N6">
        <v>9</v>
      </c>
      <c r="O6" t="str">
        <f t="shared" si="0"/>
        <v>studentkinja</v>
      </c>
      <c r="P6" t="str">
        <f t="shared" si="1"/>
        <v>drugi</v>
      </c>
      <c r="Q6" t="str">
        <f t="shared" si="2"/>
        <v>samofinansiranje</v>
      </c>
      <c r="R6" t="str">
        <f t="shared" si="3"/>
        <v>da</v>
      </c>
      <c r="S6" t="str">
        <f t="shared" si="4"/>
        <v>neparan</v>
      </c>
      <c r="T6">
        <f t="shared" si="5"/>
        <v>101</v>
      </c>
      <c r="U6" t="str">
        <f t="shared" si="6"/>
        <v>apsolvent</v>
      </c>
      <c r="V6" t="str">
        <f t="shared" si="7"/>
        <v/>
      </c>
      <c r="W6" t="str">
        <f t="shared" si="8"/>
        <v/>
      </c>
      <c r="X6" s="12" t="str">
        <f t="shared" si="9"/>
        <v>jeste</v>
      </c>
    </row>
    <row r="7" spans="1:1024" x14ac:dyDescent="0.35">
      <c r="A7" s="2">
        <v>6</v>
      </c>
      <c r="B7" s="3" t="s">
        <v>52</v>
      </c>
      <c r="C7" s="3" t="s">
        <v>53</v>
      </c>
      <c r="D7" t="s">
        <v>26</v>
      </c>
      <c r="E7" s="4" t="s">
        <v>54</v>
      </c>
      <c r="F7" s="5" t="s">
        <v>55</v>
      </c>
      <c r="G7" s="6" t="s">
        <v>56</v>
      </c>
      <c r="H7">
        <v>27</v>
      </c>
      <c r="I7">
        <v>65</v>
      </c>
      <c r="J7">
        <v>12</v>
      </c>
      <c r="K7" t="s">
        <v>30</v>
      </c>
      <c r="L7" t="s">
        <v>31</v>
      </c>
      <c r="M7" t="s">
        <v>31</v>
      </c>
      <c r="N7">
        <v>0</v>
      </c>
      <c r="O7" t="str">
        <f t="shared" si="0"/>
        <v>student</v>
      </c>
      <c r="P7" t="str">
        <f t="shared" si="1"/>
        <v>Bibliotekarstvo i informatika</v>
      </c>
      <c r="Q7" t="str">
        <f t="shared" si="2"/>
        <v>samofinansiranje</v>
      </c>
      <c r="R7" t="str">
        <f t="shared" si="3"/>
        <v>ne</v>
      </c>
      <c r="S7" t="str">
        <f t="shared" si="4"/>
        <v>neparan</v>
      </c>
      <c r="T7">
        <f t="shared" si="5"/>
        <v>175</v>
      </c>
      <c r="U7" t="str">
        <f t="shared" si="6"/>
        <v/>
      </c>
      <c r="V7" t="str">
        <f t="shared" si="7"/>
        <v/>
      </c>
      <c r="W7" t="str">
        <f t="shared" si="8"/>
        <v/>
      </c>
      <c r="X7" s="12" t="str">
        <f t="shared" si="9"/>
        <v>nije</v>
      </c>
    </row>
    <row r="8" spans="1:1024" x14ac:dyDescent="0.35">
      <c r="A8" s="2">
        <v>7</v>
      </c>
      <c r="B8" s="3" t="s">
        <v>57</v>
      </c>
      <c r="C8" s="3" t="s">
        <v>58</v>
      </c>
      <c r="D8" t="s">
        <v>26</v>
      </c>
      <c r="E8" s="4" t="s">
        <v>59</v>
      </c>
      <c r="F8" s="5" t="s">
        <v>60</v>
      </c>
      <c r="G8" s="6" t="s">
        <v>41</v>
      </c>
      <c r="H8">
        <v>18</v>
      </c>
      <c r="I8">
        <v>110</v>
      </c>
      <c r="J8">
        <v>49</v>
      </c>
      <c r="K8" t="s">
        <v>31</v>
      </c>
      <c r="L8" t="s">
        <v>30</v>
      </c>
      <c r="M8" t="s">
        <v>31</v>
      </c>
      <c r="N8">
        <v>6</v>
      </c>
      <c r="O8" t="str">
        <f t="shared" si="0"/>
        <v>student</v>
      </c>
      <c r="P8" t="str">
        <f t="shared" si="1"/>
        <v>drugi</v>
      </c>
      <c r="Q8" t="str">
        <f t="shared" si="2"/>
        <v>budzet</v>
      </c>
      <c r="R8" t="str">
        <f t="shared" si="3"/>
        <v>ne</v>
      </c>
      <c r="S8" t="str">
        <f t="shared" si="4"/>
        <v>neparan</v>
      </c>
      <c r="T8">
        <f t="shared" si="5"/>
        <v>130</v>
      </c>
      <c r="U8" t="str">
        <f t="shared" si="6"/>
        <v>apsolvent</v>
      </c>
      <c r="V8" t="str">
        <f t="shared" si="7"/>
        <v>stipendija</v>
      </c>
      <c r="W8" t="str">
        <f t="shared" si="8"/>
        <v>moze</v>
      </c>
      <c r="X8" s="12" t="str">
        <f t="shared" si="9"/>
        <v>nije</v>
      </c>
    </row>
    <row r="9" spans="1:1024" x14ac:dyDescent="0.35">
      <c r="A9" s="2">
        <v>8</v>
      </c>
      <c r="B9" s="3" t="s">
        <v>61</v>
      </c>
      <c r="C9" s="3" t="s">
        <v>62</v>
      </c>
      <c r="D9" t="s">
        <v>26</v>
      </c>
      <c r="E9" s="4" t="s">
        <v>63</v>
      </c>
      <c r="F9" s="5" t="s">
        <v>64</v>
      </c>
      <c r="G9" s="6" t="s">
        <v>65</v>
      </c>
      <c r="H9">
        <v>9</v>
      </c>
      <c r="I9">
        <v>60</v>
      </c>
      <c r="J9">
        <v>37</v>
      </c>
      <c r="K9" t="s">
        <v>30</v>
      </c>
      <c r="L9" t="s">
        <v>31</v>
      </c>
      <c r="M9" t="s">
        <v>30</v>
      </c>
      <c r="N9">
        <v>8</v>
      </c>
      <c r="O9" t="str">
        <f t="shared" si="0"/>
        <v>student</v>
      </c>
      <c r="P9" t="str">
        <f t="shared" si="1"/>
        <v>drugi</v>
      </c>
      <c r="Q9" t="str">
        <f t="shared" si="2"/>
        <v>samofinansiranje</v>
      </c>
      <c r="R9" t="str">
        <f t="shared" si="3"/>
        <v>ne</v>
      </c>
      <c r="S9" t="str">
        <f t="shared" si="4"/>
        <v>paran</v>
      </c>
      <c r="T9">
        <f t="shared" si="5"/>
        <v>180</v>
      </c>
      <c r="U9" t="str">
        <f t="shared" si="6"/>
        <v/>
      </c>
      <c r="V9" t="str">
        <f t="shared" si="7"/>
        <v/>
      </c>
      <c r="W9" t="str">
        <f t="shared" si="8"/>
        <v/>
      </c>
      <c r="X9" s="12" t="str">
        <f t="shared" si="9"/>
        <v>jeste</v>
      </c>
    </row>
    <row r="10" spans="1:1024" x14ac:dyDescent="0.35">
      <c r="A10" s="2">
        <v>9</v>
      </c>
      <c r="B10" s="3" t="s">
        <v>66</v>
      </c>
      <c r="C10" s="3" t="s">
        <v>67</v>
      </c>
      <c r="D10" t="s">
        <v>44</v>
      </c>
      <c r="E10" s="4" t="s">
        <v>68</v>
      </c>
      <c r="F10" s="5" t="s">
        <v>69</v>
      </c>
      <c r="G10" s="6" t="s">
        <v>70</v>
      </c>
      <c r="H10">
        <v>23</v>
      </c>
      <c r="I10">
        <v>91</v>
      </c>
      <c r="J10">
        <v>56</v>
      </c>
      <c r="K10" t="s">
        <v>31</v>
      </c>
      <c r="L10" t="s">
        <v>30</v>
      </c>
      <c r="M10" t="s">
        <v>31</v>
      </c>
      <c r="N10">
        <v>6</v>
      </c>
      <c r="O10" t="str">
        <f t="shared" si="0"/>
        <v>studentkinja</v>
      </c>
      <c r="P10" t="str">
        <f t="shared" si="1"/>
        <v>drugi</v>
      </c>
      <c r="Q10" t="str">
        <f t="shared" si="2"/>
        <v>budzet</v>
      </c>
      <c r="R10" t="str">
        <f t="shared" si="3"/>
        <v>ne</v>
      </c>
      <c r="S10" t="str">
        <f t="shared" si="4"/>
        <v>paran</v>
      </c>
      <c r="T10">
        <f t="shared" si="5"/>
        <v>149</v>
      </c>
      <c r="U10" t="str">
        <f t="shared" si="6"/>
        <v>apsolvent</v>
      </c>
      <c r="V10" t="str">
        <f t="shared" si="7"/>
        <v>stipendija</v>
      </c>
      <c r="W10" t="str">
        <f t="shared" si="8"/>
        <v>moze</v>
      </c>
      <c r="X10" s="12" t="str">
        <f t="shared" si="9"/>
        <v>nije</v>
      </c>
    </row>
    <row r="11" spans="1:1024" x14ac:dyDescent="0.35">
      <c r="A11" s="2">
        <v>10</v>
      </c>
      <c r="B11" s="3" t="s">
        <v>71</v>
      </c>
      <c r="C11" s="3" t="s">
        <v>58</v>
      </c>
      <c r="D11" t="s">
        <v>26</v>
      </c>
      <c r="E11" s="4" t="s">
        <v>72</v>
      </c>
      <c r="F11" s="5" t="s">
        <v>73</v>
      </c>
      <c r="G11" s="6" t="s">
        <v>41</v>
      </c>
      <c r="H11">
        <v>27</v>
      </c>
      <c r="I11">
        <v>140</v>
      </c>
      <c r="J11">
        <v>51</v>
      </c>
      <c r="K11" t="s">
        <v>30</v>
      </c>
      <c r="L11" t="s">
        <v>30</v>
      </c>
      <c r="M11" t="s">
        <v>31</v>
      </c>
      <c r="N11">
        <v>2</v>
      </c>
      <c r="O11" t="str">
        <f t="shared" si="0"/>
        <v>student</v>
      </c>
      <c r="P11" t="str">
        <f t="shared" si="1"/>
        <v>Bibliotekarstvo i informatika</v>
      </c>
      <c r="Q11" t="str">
        <f t="shared" si="2"/>
        <v>budzet</v>
      </c>
      <c r="R11" t="str">
        <f t="shared" si="3"/>
        <v>ne</v>
      </c>
      <c r="S11" t="str">
        <f t="shared" si="4"/>
        <v>paran</v>
      </c>
      <c r="T11">
        <f t="shared" si="5"/>
        <v>100</v>
      </c>
      <c r="U11" t="str">
        <f t="shared" si="6"/>
        <v/>
      </c>
      <c r="V11" t="str">
        <f t="shared" si="7"/>
        <v>stipendija</v>
      </c>
      <c r="W11" t="str">
        <f t="shared" si="8"/>
        <v>moze</v>
      </c>
      <c r="X11" s="12" t="str">
        <f t="shared" si="9"/>
        <v>nije</v>
      </c>
    </row>
    <row r="12" spans="1:1024" x14ac:dyDescent="0.35">
      <c r="A12" s="2">
        <v>11</v>
      </c>
      <c r="B12" s="3" t="s">
        <v>74</v>
      </c>
      <c r="C12" s="3" t="s">
        <v>75</v>
      </c>
      <c r="D12" t="s">
        <v>26</v>
      </c>
      <c r="E12" s="4" t="s">
        <v>76</v>
      </c>
      <c r="F12" s="5" t="s">
        <v>77</v>
      </c>
      <c r="G12" s="6" t="s">
        <v>70</v>
      </c>
      <c r="H12">
        <v>27</v>
      </c>
      <c r="I12">
        <v>137</v>
      </c>
      <c r="J12">
        <v>56</v>
      </c>
      <c r="K12" t="s">
        <v>30</v>
      </c>
      <c r="L12" t="s">
        <v>31</v>
      </c>
      <c r="M12" t="s">
        <v>30</v>
      </c>
      <c r="N12">
        <v>8</v>
      </c>
      <c r="O12" t="str">
        <f t="shared" si="0"/>
        <v>student</v>
      </c>
      <c r="P12" t="str">
        <f t="shared" si="1"/>
        <v>Bibliotekarstvo i informatika</v>
      </c>
      <c r="Q12" t="str">
        <f t="shared" si="2"/>
        <v>budzet</v>
      </c>
      <c r="R12" t="str">
        <f t="shared" si="3"/>
        <v>ne</v>
      </c>
      <c r="S12" t="str">
        <f t="shared" si="4"/>
        <v>neparan</v>
      </c>
      <c r="T12">
        <f t="shared" si="5"/>
        <v>103</v>
      </c>
      <c r="U12" t="str">
        <f t="shared" si="6"/>
        <v/>
      </c>
      <c r="V12" t="str">
        <f t="shared" si="7"/>
        <v/>
      </c>
      <c r="W12" t="str">
        <f t="shared" si="8"/>
        <v/>
      </c>
      <c r="X12" s="12" t="str">
        <f t="shared" si="9"/>
        <v>nije</v>
      </c>
    </row>
    <row r="13" spans="1:1024" x14ac:dyDescent="0.35">
      <c r="A13" s="2">
        <v>12</v>
      </c>
      <c r="B13" s="3" t="s">
        <v>78</v>
      </c>
      <c r="C13" s="3" t="s">
        <v>79</v>
      </c>
      <c r="D13" t="s">
        <v>44</v>
      </c>
      <c r="E13" s="4" t="s">
        <v>80</v>
      </c>
      <c r="F13" s="5" t="s">
        <v>81</v>
      </c>
      <c r="G13" s="6" t="s">
        <v>56</v>
      </c>
      <c r="H13">
        <v>27</v>
      </c>
      <c r="I13">
        <v>113</v>
      </c>
      <c r="J13">
        <v>39</v>
      </c>
      <c r="K13" t="s">
        <v>31</v>
      </c>
      <c r="L13" t="s">
        <v>30</v>
      </c>
      <c r="M13" t="s">
        <v>31</v>
      </c>
      <c r="N13">
        <v>3</v>
      </c>
      <c r="O13" t="str">
        <f t="shared" si="0"/>
        <v>studentkinja</v>
      </c>
      <c r="P13" t="str">
        <f t="shared" si="1"/>
        <v>Bibliotekarstvo i informatika</v>
      </c>
      <c r="Q13" t="str">
        <f t="shared" si="2"/>
        <v>samofinansiranje</v>
      </c>
      <c r="R13" t="str">
        <f t="shared" si="3"/>
        <v>ne</v>
      </c>
      <c r="S13" t="str">
        <f t="shared" si="4"/>
        <v>paran</v>
      </c>
      <c r="T13">
        <f t="shared" si="5"/>
        <v>127</v>
      </c>
      <c r="U13" t="str">
        <f t="shared" si="6"/>
        <v>apsolvent</v>
      </c>
      <c r="V13" t="str">
        <f t="shared" si="7"/>
        <v/>
      </c>
      <c r="W13" t="str">
        <f t="shared" si="8"/>
        <v>moze</v>
      </c>
      <c r="X13" s="12" t="str">
        <f t="shared" si="9"/>
        <v>nije</v>
      </c>
    </row>
    <row r="14" spans="1:1024" x14ac:dyDescent="0.35">
      <c r="A14" s="2">
        <v>13</v>
      </c>
      <c r="B14" s="3" t="s">
        <v>82</v>
      </c>
      <c r="C14" s="3" t="s">
        <v>83</v>
      </c>
      <c r="D14" t="s">
        <v>26</v>
      </c>
      <c r="E14" s="4" t="s">
        <v>84</v>
      </c>
      <c r="F14" s="5" t="s">
        <v>85</v>
      </c>
      <c r="G14" s="6" t="s">
        <v>41</v>
      </c>
      <c r="H14">
        <v>16</v>
      </c>
      <c r="I14">
        <v>128</v>
      </c>
      <c r="J14">
        <v>30</v>
      </c>
      <c r="K14" t="s">
        <v>30</v>
      </c>
      <c r="L14" t="s">
        <v>31</v>
      </c>
      <c r="M14" t="s">
        <v>31</v>
      </c>
      <c r="N14">
        <v>3</v>
      </c>
      <c r="O14" t="str">
        <f t="shared" si="0"/>
        <v>student</v>
      </c>
      <c r="P14" t="str">
        <f t="shared" si="1"/>
        <v>drugi</v>
      </c>
      <c r="Q14" t="str">
        <f t="shared" si="2"/>
        <v>samofinansiranje</v>
      </c>
      <c r="R14" t="str">
        <f t="shared" si="3"/>
        <v>ne</v>
      </c>
      <c r="S14" t="str">
        <f t="shared" si="4"/>
        <v>paran</v>
      </c>
      <c r="T14">
        <f t="shared" si="5"/>
        <v>112</v>
      </c>
      <c r="U14" t="str">
        <f t="shared" si="6"/>
        <v/>
      </c>
      <c r="V14" t="str">
        <f t="shared" si="7"/>
        <v/>
      </c>
      <c r="W14" t="str">
        <f t="shared" si="8"/>
        <v/>
      </c>
      <c r="X14" s="12" t="str">
        <f t="shared" si="9"/>
        <v>nije</v>
      </c>
    </row>
    <row r="15" spans="1:1024" x14ac:dyDescent="0.35">
      <c r="A15" s="2">
        <v>14</v>
      </c>
      <c r="B15" s="3" t="s">
        <v>86</v>
      </c>
      <c r="C15" s="3" t="s">
        <v>87</v>
      </c>
      <c r="D15" t="s">
        <v>26</v>
      </c>
      <c r="E15" s="4" t="s">
        <v>88</v>
      </c>
      <c r="F15" s="5" t="s">
        <v>89</v>
      </c>
      <c r="G15" s="6" t="s">
        <v>65</v>
      </c>
      <c r="H15">
        <v>27</v>
      </c>
      <c r="I15">
        <v>135</v>
      </c>
      <c r="J15">
        <v>9</v>
      </c>
      <c r="K15" t="s">
        <v>30</v>
      </c>
      <c r="L15" t="s">
        <v>31</v>
      </c>
      <c r="M15" t="s">
        <v>31</v>
      </c>
      <c r="N15">
        <v>9</v>
      </c>
      <c r="O15" t="str">
        <f t="shared" si="0"/>
        <v>student</v>
      </c>
      <c r="P15" t="str">
        <f t="shared" si="1"/>
        <v>Bibliotekarstvo i informatika</v>
      </c>
      <c r="Q15" t="str">
        <f t="shared" si="2"/>
        <v>samofinansiranje</v>
      </c>
      <c r="R15" t="str">
        <f t="shared" si="3"/>
        <v>da</v>
      </c>
      <c r="S15" t="str">
        <f t="shared" si="4"/>
        <v>paran</v>
      </c>
      <c r="T15">
        <f t="shared" si="5"/>
        <v>105</v>
      </c>
      <c r="U15" t="str">
        <f t="shared" si="6"/>
        <v/>
      </c>
      <c r="V15" t="str">
        <f t="shared" si="7"/>
        <v/>
      </c>
      <c r="W15" t="str">
        <f t="shared" si="8"/>
        <v/>
      </c>
      <c r="X15" s="12" t="str">
        <f t="shared" si="9"/>
        <v>jeste</v>
      </c>
    </row>
    <row r="16" spans="1:1024" x14ac:dyDescent="0.35">
      <c r="A16" s="2">
        <v>15</v>
      </c>
      <c r="B16" s="3" t="s">
        <v>90</v>
      </c>
      <c r="C16" s="3" t="s">
        <v>91</v>
      </c>
      <c r="D16" t="s">
        <v>26</v>
      </c>
      <c r="E16" s="4" t="s">
        <v>92</v>
      </c>
      <c r="F16" s="5" t="s">
        <v>93</v>
      </c>
      <c r="G16" s="6" t="s">
        <v>41</v>
      </c>
      <c r="H16">
        <v>27</v>
      </c>
      <c r="I16">
        <v>120</v>
      </c>
      <c r="J16">
        <v>24</v>
      </c>
      <c r="K16" t="s">
        <v>31</v>
      </c>
      <c r="L16" t="s">
        <v>31</v>
      </c>
      <c r="M16" t="s">
        <v>31</v>
      </c>
      <c r="N16">
        <v>9</v>
      </c>
      <c r="O16" t="str">
        <f t="shared" si="0"/>
        <v>student</v>
      </c>
      <c r="P16" t="str">
        <f t="shared" si="1"/>
        <v>Bibliotekarstvo i informatika</v>
      </c>
      <c r="Q16" t="str">
        <f t="shared" si="2"/>
        <v>samofinansiranje</v>
      </c>
      <c r="R16" t="str">
        <f t="shared" si="3"/>
        <v>da</v>
      </c>
      <c r="S16" t="str">
        <f t="shared" si="4"/>
        <v>paran</v>
      </c>
      <c r="T16">
        <f t="shared" si="5"/>
        <v>120</v>
      </c>
      <c r="U16" t="str">
        <f t="shared" si="6"/>
        <v>apsolvent</v>
      </c>
      <c r="V16" t="str">
        <f t="shared" si="7"/>
        <v/>
      </c>
      <c r="W16" t="str">
        <f t="shared" si="8"/>
        <v/>
      </c>
      <c r="X16" s="12" t="str">
        <f t="shared" si="9"/>
        <v>nije</v>
      </c>
    </row>
    <row r="17" spans="1:24" x14ac:dyDescent="0.35">
      <c r="A17" s="2">
        <v>16</v>
      </c>
      <c r="B17" s="3" t="s">
        <v>94</v>
      </c>
      <c r="C17" s="3" t="s">
        <v>95</v>
      </c>
      <c r="D17" t="s">
        <v>44</v>
      </c>
      <c r="E17" s="4" t="s">
        <v>96</v>
      </c>
      <c r="F17" s="5" t="s">
        <v>97</v>
      </c>
      <c r="G17" s="6" t="s">
        <v>51</v>
      </c>
      <c r="H17">
        <v>15</v>
      </c>
      <c r="I17">
        <v>117</v>
      </c>
      <c r="J17">
        <v>27</v>
      </c>
      <c r="K17" t="s">
        <v>30</v>
      </c>
      <c r="L17" t="s">
        <v>30</v>
      </c>
      <c r="M17" t="s">
        <v>30</v>
      </c>
      <c r="N17">
        <v>6</v>
      </c>
      <c r="O17" t="str">
        <f t="shared" si="0"/>
        <v>studentkinja</v>
      </c>
      <c r="P17" t="str">
        <f t="shared" si="1"/>
        <v>drugi</v>
      </c>
      <c r="Q17" t="str">
        <f t="shared" si="2"/>
        <v>samofinansiranje</v>
      </c>
      <c r="R17" t="str">
        <f t="shared" si="3"/>
        <v>ne</v>
      </c>
      <c r="S17" t="str">
        <f t="shared" si="4"/>
        <v>neparan</v>
      </c>
      <c r="T17">
        <f t="shared" si="5"/>
        <v>123</v>
      </c>
      <c r="U17" t="str">
        <f t="shared" si="6"/>
        <v/>
      </c>
      <c r="V17" t="str">
        <f t="shared" si="7"/>
        <v/>
      </c>
      <c r="W17" t="str">
        <f t="shared" si="8"/>
        <v/>
      </c>
      <c r="X17" s="12" t="str">
        <f t="shared" si="9"/>
        <v>jeste</v>
      </c>
    </row>
    <row r="18" spans="1:24" x14ac:dyDescent="0.35">
      <c r="A18" s="2">
        <v>17</v>
      </c>
      <c r="B18" s="3" t="s">
        <v>98</v>
      </c>
      <c r="C18" s="3" t="s">
        <v>99</v>
      </c>
      <c r="D18" t="s">
        <v>26</v>
      </c>
      <c r="E18" s="4" t="s">
        <v>100</v>
      </c>
      <c r="F18" s="5" t="s">
        <v>101</v>
      </c>
      <c r="G18" s="6" t="s">
        <v>36</v>
      </c>
      <c r="H18">
        <v>12</v>
      </c>
      <c r="I18">
        <v>127</v>
      </c>
      <c r="J18">
        <v>9</v>
      </c>
      <c r="K18" t="s">
        <v>30</v>
      </c>
      <c r="L18" t="s">
        <v>31</v>
      </c>
      <c r="M18" t="s">
        <v>31</v>
      </c>
      <c r="N18">
        <v>2</v>
      </c>
      <c r="O18" t="str">
        <f t="shared" si="0"/>
        <v>student</v>
      </c>
      <c r="P18" t="str">
        <f t="shared" si="1"/>
        <v>drugi</v>
      </c>
      <c r="Q18" t="str">
        <f t="shared" si="2"/>
        <v>samofinansiranje</v>
      </c>
      <c r="R18" t="str">
        <f t="shared" si="3"/>
        <v>ne</v>
      </c>
      <c r="S18" t="str">
        <f t="shared" si="4"/>
        <v>neparan</v>
      </c>
      <c r="T18">
        <f t="shared" si="5"/>
        <v>113</v>
      </c>
      <c r="U18" t="str">
        <f t="shared" si="6"/>
        <v/>
      </c>
      <c r="V18" t="str">
        <f t="shared" si="7"/>
        <v/>
      </c>
      <c r="W18" t="str">
        <f t="shared" si="8"/>
        <v/>
      </c>
      <c r="X18" s="12" t="str">
        <f t="shared" si="9"/>
        <v>nije</v>
      </c>
    </row>
    <row r="19" spans="1:24" x14ac:dyDescent="0.35">
      <c r="A19" s="2">
        <v>18</v>
      </c>
      <c r="B19" s="3" t="s">
        <v>102</v>
      </c>
      <c r="C19" s="3" t="s">
        <v>103</v>
      </c>
      <c r="D19" t="s">
        <v>26</v>
      </c>
      <c r="E19" s="4" t="s">
        <v>104</v>
      </c>
      <c r="F19" s="5" t="s">
        <v>105</v>
      </c>
      <c r="G19" s="6" t="s">
        <v>56</v>
      </c>
      <c r="H19">
        <v>11</v>
      </c>
      <c r="I19">
        <v>56</v>
      </c>
      <c r="J19">
        <v>53</v>
      </c>
      <c r="K19" t="s">
        <v>31</v>
      </c>
      <c r="L19" t="s">
        <v>30</v>
      </c>
      <c r="M19" t="s">
        <v>31</v>
      </c>
      <c r="N19">
        <v>9</v>
      </c>
      <c r="O19" t="str">
        <f t="shared" si="0"/>
        <v>student</v>
      </c>
      <c r="P19" t="str">
        <f t="shared" si="1"/>
        <v>drugi</v>
      </c>
      <c r="Q19" t="str">
        <f t="shared" si="2"/>
        <v>budzet</v>
      </c>
      <c r="R19" t="str">
        <f t="shared" si="3"/>
        <v>da</v>
      </c>
      <c r="S19" t="str">
        <f t="shared" si="4"/>
        <v>neparan</v>
      </c>
      <c r="T19">
        <f t="shared" si="5"/>
        <v>184</v>
      </c>
      <c r="U19" t="str">
        <f t="shared" si="6"/>
        <v>apsolvent</v>
      </c>
      <c r="V19" t="str">
        <f t="shared" si="7"/>
        <v>stipendija</v>
      </c>
      <c r="W19" t="str">
        <f t="shared" si="8"/>
        <v>moze</v>
      </c>
      <c r="X19" s="12" t="str">
        <f t="shared" si="9"/>
        <v>nije</v>
      </c>
    </row>
    <row r="20" spans="1:24" x14ac:dyDescent="0.35">
      <c r="A20" s="8">
        <v>19</v>
      </c>
      <c r="B20" s="9" t="s">
        <v>106</v>
      </c>
      <c r="C20" s="9" t="s">
        <v>83</v>
      </c>
      <c r="D20" t="s">
        <v>44</v>
      </c>
      <c r="E20" s="10" t="s">
        <v>107</v>
      </c>
      <c r="F20" s="5" t="s">
        <v>108</v>
      </c>
      <c r="G20" s="6" t="s">
        <v>36</v>
      </c>
      <c r="H20">
        <v>27</v>
      </c>
      <c r="I20">
        <v>75</v>
      </c>
      <c r="J20">
        <v>21</v>
      </c>
      <c r="K20" t="s">
        <v>30</v>
      </c>
      <c r="L20" t="s">
        <v>30</v>
      </c>
      <c r="M20" t="s">
        <v>31</v>
      </c>
      <c r="N20">
        <v>2</v>
      </c>
      <c r="O20" t="str">
        <f t="shared" si="0"/>
        <v>studentkinja</v>
      </c>
      <c r="P20" t="str">
        <f t="shared" si="1"/>
        <v>Bibliotekarstvo i informatika</v>
      </c>
      <c r="Q20" t="str">
        <f t="shared" si="2"/>
        <v>samofinansiranje</v>
      </c>
      <c r="R20" t="str">
        <f t="shared" si="3"/>
        <v>ne</v>
      </c>
      <c r="S20" t="str">
        <f t="shared" si="4"/>
        <v>neparan</v>
      </c>
      <c r="T20">
        <f t="shared" si="5"/>
        <v>165</v>
      </c>
      <c r="U20" t="str">
        <f t="shared" si="6"/>
        <v/>
      </c>
      <c r="V20" t="str">
        <f t="shared" si="7"/>
        <v/>
      </c>
      <c r="W20" t="str">
        <f t="shared" si="8"/>
        <v>moze</v>
      </c>
      <c r="X20" s="12" t="str">
        <f t="shared" si="9"/>
        <v>nije</v>
      </c>
    </row>
    <row r="23" spans="1:24" x14ac:dyDescent="0.35">
      <c r="F23" s="11" t="s">
        <v>109</v>
      </c>
    </row>
    <row r="24" spans="1:24" x14ac:dyDescent="0.35">
      <c r="E24" s="11" t="s">
        <v>16</v>
      </c>
      <c r="F24">
        <v>48</v>
      </c>
    </row>
    <row r="25" spans="1:24" x14ac:dyDescent="0.35">
      <c r="E25" s="11" t="s">
        <v>17</v>
      </c>
      <c r="F25">
        <v>9</v>
      </c>
    </row>
    <row r="26" spans="1:24" x14ac:dyDescent="0.35">
      <c r="E26" s="11" t="s">
        <v>110</v>
      </c>
      <c r="F26">
        <v>240</v>
      </c>
    </row>
    <row r="27" spans="1:24" x14ac:dyDescent="0.35">
      <c r="E27" s="11" t="s">
        <v>20</v>
      </c>
      <c r="F27" t="s">
        <v>111</v>
      </c>
    </row>
    <row r="28" spans="1:24" x14ac:dyDescent="0.35">
      <c r="E28" s="11" t="s">
        <v>21</v>
      </c>
      <c r="F28" t="s">
        <v>112</v>
      </c>
    </row>
    <row r="29" spans="1:24" x14ac:dyDescent="0.35">
      <c r="E29" s="11" t="s">
        <v>113</v>
      </c>
      <c r="F29" t="s">
        <v>114</v>
      </c>
    </row>
    <row r="30" spans="1:24" x14ac:dyDescent="0.35">
      <c r="E30" s="11" t="s">
        <v>23</v>
      </c>
      <c r="F30" t="s">
        <v>115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3"/>
  <sheetViews>
    <sheetView topLeftCell="F1" zoomScaleNormal="100" workbookViewId="0">
      <selection activeCell="U2" sqref="U2"/>
    </sheetView>
  </sheetViews>
  <sheetFormatPr defaultRowHeight="14.5" x14ac:dyDescent="0.35"/>
  <cols>
    <col min="1" max="1" width="4.1796875"/>
    <col min="2" max="2" width="7"/>
    <col min="3" max="3" width="11.453125"/>
    <col min="4" max="4" width="9.81640625"/>
    <col min="5" max="5" width="13.08984375"/>
    <col min="14" max="14" width="9.453125"/>
    <col min="16" max="16" width="7.08984375"/>
    <col min="17" max="17" width="6.81640625"/>
    <col min="18" max="18" width="6.54296875"/>
    <col min="19" max="19" width="7.6328125"/>
    <col min="21" max="21" width="6.6328125"/>
  </cols>
  <sheetData>
    <row r="1" spans="1:1024" s="1" customFormat="1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7</v>
      </c>
      <c r="F1" s="1" t="s">
        <v>116</v>
      </c>
      <c r="G1" s="1" t="s">
        <v>117</v>
      </c>
      <c r="H1" s="1" t="s">
        <v>118</v>
      </c>
      <c r="I1" s="1" t="s">
        <v>119</v>
      </c>
      <c r="J1" s="1" t="s">
        <v>120</v>
      </c>
      <c r="K1" s="1" t="s">
        <v>121</v>
      </c>
      <c r="L1" s="1" t="s">
        <v>122</v>
      </c>
      <c r="M1" s="1" t="s">
        <v>123</v>
      </c>
      <c r="N1" s="1" t="s">
        <v>124</v>
      </c>
      <c r="O1" s="1" t="s">
        <v>125</v>
      </c>
      <c r="P1" s="1" t="s">
        <v>126</v>
      </c>
      <c r="Q1" s="1" t="s">
        <v>127</v>
      </c>
      <c r="R1" s="1" t="s">
        <v>128</v>
      </c>
      <c r="S1" s="1" t="s">
        <v>129</v>
      </c>
      <c r="T1" s="1" t="s">
        <v>130</v>
      </c>
      <c r="U1" s="1" t="s">
        <v>131</v>
      </c>
      <c r="AMD1"/>
      <c r="AME1"/>
      <c r="AMF1"/>
      <c r="AMG1"/>
      <c r="AMH1"/>
      <c r="AMI1"/>
      <c r="AMJ1"/>
    </row>
    <row r="2" spans="1:1024" x14ac:dyDescent="0.35">
      <c r="A2" s="2">
        <v>1</v>
      </c>
      <c r="B2" s="3" t="s">
        <v>24</v>
      </c>
      <c r="C2" s="3" t="s">
        <v>25</v>
      </c>
      <c r="D2" s="4" t="s">
        <v>27</v>
      </c>
      <c r="E2">
        <v>27</v>
      </c>
      <c r="F2">
        <v>8</v>
      </c>
      <c r="G2">
        <v>13</v>
      </c>
      <c r="H2">
        <v>7</v>
      </c>
      <c r="I2" t="s">
        <v>31</v>
      </c>
      <c r="J2">
        <v>20</v>
      </c>
      <c r="K2">
        <v>33</v>
      </c>
      <c r="L2">
        <v>2</v>
      </c>
      <c r="M2">
        <f t="shared" ref="M2:M20" si="0">IF(H2&gt;=0.75*$D$30,$D$29,0)</f>
        <v>0</v>
      </c>
      <c r="N2" s="12" t="str">
        <f t="shared" ref="N2:N20" si="1">IF(F2&gt;=$E$24*$D$24,"ima","nema")</f>
        <v>ima</v>
      </c>
      <c r="O2" t="str">
        <f t="shared" ref="O2:O20" si="2">IF(G2&gt;=$E$25*$D$25,"ima","nema")</f>
        <v>ima</v>
      </c>
      <c r="P2">
        <f t="shared" ref="P2:P20" si="3">IF(J2&gt;=$E$26*$D$26,1,0)</f>
        <v>1</v>
      </c>
      <c r="Q2">
        <f t="shared" ref="Q2:Q20" si="4">IF(K2&gt;=$E$27,1,0)</f>
        <v>1</v>
      </c>
      <c r="R2">
        <f t="shared" ref="R2:R20" si="5">F2+G2+J2+K2+M2</f>
        <v>74</v>
      </c>
      <c r="S2" t="str">
        <f t="shared" ref="S2:S20" si="6">IF(AND(N2="ima",O2="ima",P2=1,Q2=1),"polozio","pao")</f>
        <v>polozio</v>
      </c>
      <c r="T2">
        <f t="shared" ref="T2:T20" si="7">IF(S2="polozio",IF(R2&gt;=91,10,IF(R2&gt;=81,9,IF(R2&gt;=71,8,IF(R2&gt;=61,7,IF(R2&gt;=51,6,5))))),"")</f>
        <v>8</v>
      </c>
      <c r="U2" s="12" t="str">
        <f t="shared" ref="U2:U20" si="8">IF(AND(ISNUMBER(T2),I2="da",L2&lt;=3),"da","ne")</f>
        <v>da</v>
      </c>
    </row>
    <row r="3" spans="1:1024" x14ac:dyDescent="0.35">
      <c r="A3" s="2">
        <v>2</v>
      </c>
      <c r="B3" s="3" t="s">
        <v>32</v>
      </c>
      <c r="C3" s="3" t="s">
        <v>33</v>
      </c>
      <c r="D3" s="4" t="s">
        <v>34</v>
      </c>
      <c r="E3">
        <v>27</v>
      </c>
      <c r="F3">
        <v>11</v>
      </c>
      <c r="G3">
        <v>12</v>
      </c>
      <c r="H3">
        <v>1</v>
      </c>
      <c r="I3" t="s">
        <v>31</v>
      </c>
      <c r="J3">
        <v>21</v>
      </c>
      <c r="K3">
        <v>0</v>
      </c>
      <c r="L3">
        <v>2</v>
      </c>
      <c r="M3">
        <f t="shared" si="0"/>
        <v>0</v>
      </c>
      <c r="N3" s="12" t="str">
        <f t="shared" si="1"/>
        <v>ima</v>
      </c>
      <c r="O3" t="str">
        <f t="shared" si="2"/>
        <v>ima</v>
      </c>
      <c r="P3">
        <f t="shared" si="3"/>
        <v>1</v>
      </c>
      <c r="Q3">
        <f t="shared" si="4"/>
        <v>0</v>
      </c>
      <c r="R3">
        <f t="shared" si="5"/>
        <v>44</v>
      </c>
      <c r="S3" t="str">
        <f t="shared" si="6"/>
        <v>pao</v>
      </c>
      <c r="T3" t="str">
        <f t="shared" si="7"/>
        <v/>
      </c>
      <c r="U3" s="12" t="str">
        <f t="shared" si="8"/>
        <v>ne</v>
      </c>
    </row>
    <row r="4" spans="1:1024" x14ac:dyDescent="0.35">
      <c r="A4" s="2">
        <v>3</v>
      </c>
      <c r="B4" s="3" t="s">
        <v>37</v>
      </c>
      <c r="C4" s="3" t="s">
        <v>38</v>
      </c>
      <c r="D4" s="4" t="s">
        <v>39</v>
      </c>
      <c r="E4">
        <v>27</v>
      </c>
      <c r="F4">
        <v>14</v>
      </c>
      <c r="G4">
        <v>14</v>
      </c>
      <c r="H4">
        <v>3</v>
      </c>
      <c r="I4" t="s">
        <v>31</v>
      </c>
      <c r="J4">
        <v>7</v>
      </c>
      <c r="K4">
        <v>0</v>
      </c>
      <c r="L4">
        <v>3</v>
      </c>
      <c r="M4">
        <f t="shared" si="0"/>
        <v>0</v>
      </c>
      <c r="N4" s="12" t="str">
        <f t="shared" si="1"/>
        <v>ima</v>
      </c>
      <c r="O4" t="str">
        <f t="shared" si="2"/>
        <v>ima</v>
      </c>
      <c r="P4">
        <f t="shared" si="3"/>
        <v>0</v>
      </c>
      <c r="Q4">
        <f t="shared" si="4"/>
        <v>0</v>
      </c>
      <c r="R4">
        <f t="shared" si="5"/>
        <v>35</v>
      </c>
      <c r="S4" t="str">
        <f t="shared" si="6"/>
        <v>pao</v>
      </c>
      <c r="T4" t="str">
        <f t="shared" si="7"/>
        <v/>
      </c>
      <c r="U4" s="12" t="str">
        <f t="shared" si="8"/>
        <v>ne</v>
      </c>
    </row>
    <row r="5" spans="1:1024" x14ac:dyDescent="0.35">
      <c r="A5" s="2">
        <v>4</v>
      </c>
      <c r="B5" s="3" t="s">
        <v>42</v>
      </c>
      <c r="C5" s="3" t="s">
        <v>43</v>
      </c>
      <c r="D5" s="4" t="s">
        <v>45</v>
      </c>
      <c r="E5">
        <v>27</v>
      </c>
      <c r="F5">
        <v>13</v>
      </c>
      <c r="G5">
        <v>5</v>
      </c>
      <c r="H5">
        <v>2</v>
      </c>
      <c r="I5" t="s">
        <v>31</v>
      </c>
      <c r="J5">
        <v>2</v>
      </c>
      <c r="K5">
        <v>27</v>
      </c>
      <c r="L5">
        <v>3</v>
      </c>
      <c r="M5">
        <f t="shared" si="0"/>
        <v>0</v>
      </c>
      <c r="N5" s="12" t="str">
        <f t="shared" si="1"/>
        <v>ima</v>
      </c>
      <c r="O5" t="str">
        <f t="shared" si="2"/>
        <v>nema</v>
      </c>
      <c r="P5">
        <f t="shared" si="3"/>
        <v>0</v>
      </c>
      <c r="Q5">
        <f t="shared" si="4"/>
        <v>1</v>
      </c>
      <c r="R5">
        <f t="shared" si="5"/>
        <v>47</v>
      </c>
      <c r="S5" t="str">
        <f t="shared" si="6"/>
        <v>pao</v>
      </c>
      <c r="T5" t="str">
        <f t="shared" si="7"/>
        <v/>
      </c>
      <c r="U5" s="12" t="str">
        <f t="shared" si="8"/>
        <v>ne</v>
      </c>
    </row>
    <row r="6" spans="1:1024" x14ac:dyDescent="0.35">
      <c r="A6" s="2">
        <v>5</v>
      </c>
      <c r="B6" s="3" t="s">
        <v>47</v>
      </c>
      <c r="C6" s="3" t="s">
        <v>48</v>
      </c>
      <c r="D6" s="4" t="s">
        <v>49</v>
      </c>
      <c r="E6">
        <v>16</v>
      </c>
      <c r="F6">
        <v>10</v>
      </c>
      <c r="G6">
        <v>7</v>
      </c>
      <c r="H6">
        <v>21</v>
      </c>
      <c r="I6" t="s">
        <v>30</v>
      </c>
      <c r="J6">
        <v>3</v>
      </c>
      <c r="K6">
        <v>30</v>
      </c>
      <c r="L6">
        <v>2</v>
      </c>
      <c r="M6">
        <f t="shared" si="0"/>
        <v>5</v>
      </c>
      <c r="N6" s="12" t="str">
        <f t="shared" si="1"/>
        <v>ima</v>
      </c>
      <c r="O6" t="str">
        <f t="shared" si="2"/>
        <v>ima</v>
      </c>
      <c r="P6">
        <f t="shared" si="3"/>
        <v>0</v>
      </c>
      <c r="Q6">
        <f t="shared" si="4"/>
        <v>1</v>
      </c>
      <c r="R6">
        <f t="shared" si="5"/>
        <v>55</v>
      </c>
      <c r="S6" t="str">
        <f t="shared" si="6"/>
        <v>pao</v>
      </c>
      <c r="T6" t="str">
        <f t="shared" si="7"/>
        <v/>
      </c>
      <c r="U6" s="12" t="str">
        <f t="shared" si="8"/>
        <v>ne</v>
      </c>
    </row>
    <row r="7" spans="1:1024" x14ac:dyDescent="0.35">
      <c r="A7" s="2">
        <v>6</v>
      </c>
      <c r="B7" s="3" t="s">
        <v>52</v>
      </c>
      <c r="C7" s="3" t="s">
        <v>53</v>
      </c>
      <c r="D7" s="4" t="s">
        <v>54</v>
      </c>
      <c r="E7">
        <v>27</v>
      </c>
      <c r="F7">
        <v>13</v>
      </c>
      <c r="G7">
        <v>11</v>
      </c>
      <c r="H7">
        <v>9</v>
      </c>
      <c r="I7" t="s">
        <v>31</v>
      </c>
      <c r="J7">
        <v>22</v>
      </c>
      <c r="K7">
        <v>25</v>
      </c>
      <c r="L7">
        <v>3</v>
      </c>
      <c r="M7">
        <f t="shared" si="0"/>
        <v>0</v>
      </c>
      <c r="N7" s="12" t="str">
        <f t="shared" si="1"/>
        <v>ima</v>
      </c>
      <c r="O7" t="str">
        <f t="shared" si="2"/>
        <v>ima</v>
      </c>
      <c r="P7">
        <f t="shared" si="3"/>
        <v>1</v>
      </c>
      <c r="Q7">
        <f t="shared" si="4"/>
        <v>1</v>
      </c>
      <c r="R7">
        <f t="shared" si="5"/>
        <v>71</v>
      </c>
      <c r="S7" t="str">
        <f t="shared" si="6"/>
        <v>polozio</v>
      </c>
      <c r="T7">
        <f t="shared" si="7"/>
        <v>8</v>
      </c>
      <c r="U7" s="12" t="str">
        <f t="shared" si="8"/>
        <v>da</v>
      </c>
    </row>
    <row r="8" spans="1:1024" x14ac:dyDescent="0.35">
      <c r="A8" s="2">
        <v>7</v>
      </c>
      <c r="B8" s="3" t="s">
        <v>57</v>
      </c>
      <c r="C8" s="3" t="s">
        <v>58</v>
      </c>
      <c r="D8" s="4" t="s">
        <v>59</v>
      </c>
      <c r="E8">
        <v>18</v>
      </c>
      <c r="F8">
        <v>8</v>
      </c>
      <c r="G8">
        <v>15</v>
      </c>
      <c r="H8">
        <v>8</v>
      </c>
      <c r="I8" t="s">
        <v>31</v>
      </c>
      <c r="J8">
        <v>16</v>
      </c>
      <c r="K8">
        <v>13</v>
      </c>
      <c r="L8">
        <v>2</v>
      </c>
      <c r="M8">
        <f t="shared" si="0"/>
        <v>0</v>
      </c>
      <c r="N8" s="12" t="str">
        <f t="shared" si="1"/>
        <v>ima</v>
      </c>
      <c r="O8" t="str">
        <f t="shared" si="2"/>
        <v>ima</v>
      </c>
      <c r="P8">
        <f t="shared" si="3"/>
        <v>1</v>
      </c>
      <c r="Q8">
        <f t="shared" si="4"/>
        <v>0</v>
      </c>
      <c r="R8">
        <f t="shared" si="5"/>
        <v>52</v>
      </c>
      <c r="S8" t="str">
        <f t="shared" si="6"/>
        <v>pao</v>
      </c>
      <c r="T8" t="str">
        <f t="shared" si="7"/>
        <v/>
      </c>
      <c r="U8" s="12" t="str">
        <f t="shared" si="8"/>
        <v>ne</v>
      </c>
    </row>
    <row r="9" spans="1:1024" x14ac:dyDescent="0.35">
      <c r="A9" s="2">
        <v>8</v>
      </c>
      <c r="B9" s="3" t="s">
        <v>61</v>
      </c>
      <c r="C9" s="3" t="s">
        <v>62</v>
      </c>
      <c r="D9" s="4" t="s">
        <v>63</v>
      </c>
      <c r="E9">
        <v>9</v>
      </c>
      <c r="F9">
        <v>11</v>
      </c>
      <c r="G9">
        <v>10</v>
      </c>
      <c r="H9">
        <v>10</v>
      </c>
      <c r="I9" t="s">
        <v>31</v>
      </c>
      <c r="J9">
        <v>4</v>
      </c>
      <c r="K9">
        <v>8</v>
      </c>
      <c r="L9">
        <v>2</v>
      </c>
      <c r="M9">
        <f t="shared" si="0"/>
        <v>0</v>
      </c>
      <c r="N9" s="12" t="str">
        <f t="shared" si="1"/>
        <v>ima</v>
      </c>
      <c r="O9" t="str">
        <f t="shared" si="2"/>
        <v>ima</v>
      </c>
      <c r="P9">
        <f t="shared" si="3"/>
        <v>0</v>
      </c>
      <c r="Q9">
        <f t="shared" si="4"/>
        <v>0</v>
      </c>
      <c r="R9">
        <f t="shared" si="5"/>
        <v>33</v>
      </c>
      <c r="S9" t="str">
        <f t="shared" si="6"/>
        <v>pao</v>
      </c>
      <c r="T9" t="str">
        <f t="shared" si="7"/>
        <v/>
      </c>
      <c r="U9" s="12" t="str">
        <f t="shared" si="8"/>
        <v>ne</v>
      </c>
    </row>
    <row r="10" spans="1:1024" x14ac:dyDescent="0.35">
      <c r="A10" s="2">
        <v>9</v>
      </c>
      <c r="B10" s="3" t="s">
        <v>66</v>
      </c>
      <c r="C10" s="3" t="s">
        <v>67</v>
      </c>
      <c r="D10" s="4" t="s">
        <v>68</v>
      </c>
      <c r="E10">
        <v>23</v>
      </c>
      <c r="F10">
        <v>7</v>
      </c>
      <c r="G10">
        <v>10</v>
      </c>
      <c r="H10">
        <v>2</v>
      </c>
      <c r="I10" t="s">
        <v>31</v>
      </c>
      <c r="J10">
        <v>2</v>
      </c>
      <c r="K10">
        <v>1</v>
      </c>
      <c r="L10">
        <v>2</v>
      </c>
      <c r="M10">
        <f t="shared" si="0"/>
        <v>0</v>
      </c>
      <c r="N10" s="12" t="str">
        <f t="shared" si="1"/>
        <v>ima</v>
      </c>
      <c r="O10" t="str">
        <f t="shared" si="2"/>
        <v>ima</v>
      </c>
      <c r="P10">
        <f t="shared" si="3"/>
        <v>0</v>
      </c>
      <c r="Q10">
        <f t="shared" si="4"/>
        <v>0</v>
      </c>
      <c r="R10">
        <f t="shared" si="5"/>
        <v>20</v>
      </c>
      <c r="S10" t="str">
        <f t="shared" si="6"/>
        <v>pao</v>
      </c>
      <c r="T10" t="str">
        <f t="shared" si="7"/>
        <v/>
      </c>
      <c r="U10" s="12" t="str">
        <f t="shared" si="8"/>
        <v>ne</v>
      </c>
    </row>
    <row r="11" spans="1:1024" x14ac:dyDescent="0.35">
      <c r="A11" s="2">
        <v>10</v>
      </c>
      <c r="B11" s="3" t="s">
        <v>71</v>
      </c>
      <c r="C11" s="3" t="s">
        <v>58</v>
      </c>
      <c r="D11" s="4" t="s">
        <v>72</v>
      </c>
      <c r="E11">
        <v>27</v>
      </c>
      <c r="F11">
        <v>11</v>
      </c>
      <c r="G11">
        <v>15</v>
      </c>
      <c r="H11">
        <v>4</v>
      </c>
      <c r="I11" t="s">
        <v>30</v>
      </c>
      <c r="J11">
        <v>4</v>
      </c>
      <c r="K11">
        <v>18</v>
      </c>
      <c r="L11">
        <v>3</v>
      </c>
      <c r="M11">
        <f t="shared" si="0"/>
        <v>0</v>
      </c>
      <c r="N11" s="12" t="str">
        <f t="shared" si="1"/>
        <v>ima</v>
      </c>
      <c r="O11" t="str">
        <f t="shared" si="2"/>
        <v>ima</v>
      </c>
      <c r="P11">
        <f t="shared" si="3"/>
        <v>0</v>
      </c>
      <c r="Q11">
        <f t="shared" si="4"/>
        <v>0</v>
      </c>
      <c r="R11">
        <f t="shared" si="5"/>
        <v>48</v>
      </c>
      <c r="S11" t="str">
        <f t="shared" si="6"/>
        <v>pao</v>
      </c>
      <c r="T11" t="str">
        <f t="shared" si="7"/>
        <v/>
      </c>
      <c r="U11" s="12" t="str">
        <f t="shared" si="8"/>
        <v>ne</v>
      </c>
    </row>
    <row r="12" spans="1:1024" x14ac:dyDescent="0.35">
      <c r="A12" s="2">
        <v>11</v>
      </c>
      <c r="B12" s="3" t="s">
        <v>74</v>
      </c>
      <c r="C12" s="3" t="s">
        <v>75</v>
      </c>
      <c r="D12" s="4" t="s">
        <v>76</v>
      </c>
      <c r="E12">
        <v>27</v>
      </c>
      <c r="F12">
        <v>10</v>
      </c>
      <c r="G12">
        <v>18</v>
      </c>
      <c r="H12">
        <v>9</v>
      </c>
      <c r="I12" t="s">
        <v>31</v>
      </c>
      <c r="J12">
        <v>16</v>
      </c>
      <c r="K12">
        <v>9</v>
      </c>
      <c r="L12">
        <v>3</v>
      </c>
      <c r="M12">
        <f t="shared" si="0"/>
        <v>0</v>
      </c>
      <c r="N12" s="12" t="str">
        <f t="shared" si="1"/>
        <v>ima</v>
      </c>
      <c r="O12" t="str">
        <f t="shared" si="2"/>
        <v>ima</v>
      </c>
      <c r="P12">
        <f t="shared" si="3"/>
        <v>1</v>
      </c>
      <c r="Q12">
        <f t="shared" si="4"/>
        <v>0</v>
      </c>
      <c r="R12">
        <f t="shared" si="5"/>
        <v>53</v>
      </c>
      <c r="S12" t="str">
        <f t="shared" si="6"/>
        <v>pao</v>
      </c>
      <c r="T12" t="str">
        <f t="shared" si="7"/>
        <v/>
      </c>
      <c r="U12" s="12" t="str">
        <f t="shared" si="8"/>
        <v>ne</v>
      </c>
    </row>
    <row r="13" spans="1:1024" x14ac:dyDescent="0.35">
      <c r="A13" s="2">
        <v>12</v>
      </c>
      <c r="B13" s="3" t="s">
        <v>78</v>
      </c>
      <c r="C13" s="3" t="s">
        <v>79</v>
      </c>
      <c r="D13" s="4" t="s">
        <v>80</v>
      </c>
      <c r="E13">
        <v>27</v>
      </c>
      <c r="F13">
        <v>13</v>
      </c>
      <c r="G13">
        <v>11</v>
      </c>
      <c r="H13">
        <v>11</v>
      </c>
      <c r="I13" t="s">
        <v>31</v>
      </c>
      <c r="J13">
        <v>2</v>
      </c>
      <c r="K13">
        <v>33</v>
      </c>
      <c r="L13">
        <v>3</v>
      </c>
      <c r="M13">
        <f t="shared" si="0"/>
        <v>0</v>
      </c>
      <c r="N13" s="12" t="str">
        <f t="shared" si="1"/>
        <v>ima</v>
      </c>
      <c r="O13" t="str">
        <f t="shared" si="2"/>
        <v>ima</v>
      </c>
      <c r="P13">
        <f t="shared" si="3"/>
        <v>0</v>
      </c>
      <c r="Q13">
        <f t="shared" si="4"/>
        <v>1</v>
      </c>
      <c r="R13">
        <f t="shared" si="5"/>
        <v>59</v>
      </c>
      <c r="S13" t="str">
        <f t="shared" si="6"/>
        <v>pao</v>
      </c>
      <c r="T13" t="str">
        <f t="shared" si="7"/>
        <v/>
      </c>
      <c r="U13" s="12" t="str">
        <f t="shared" si="8"/>
        <v>ne</v>
      </c>
    </row>
    <row r="14" spans="1:1024" x14ac:dyDescent="0.35">
      <c r="A14" s="2">
        <v>13</v>
      </c>
      <c r="B14" s="3" t="s">
        <v>82</v>
      </c>
      <c r="C14" s="3" t="s">
        <v>83</v>
      </c>
      <c r="D14" s="4" t="s">
        <v>84</v>
      </c>
      <c r="E14">
        <v>16</v>
      </c>
      <c r="F14">
        <v>12</v>
      </c>
      <c r="G14">
        <v>14</v>
      </c>
      <c r="H14">
        <v>19</v>
      </c>
      <c r="I14" t="s">
        <v>31</v>
      </c>
      <c r="J14">
        <v>7</v>
      </c>
      <c r="K14">
        <v>11</v>
      </c>
      <c r="L14">
        <v>3</v>
      </c>
      <c r="M14">
        <f t="shared" si="0"/>
        <v>5</v>
      </c>
      <c r="N14" s="12" t="str">
        <f t="shared" si="1"/>
        <v>ima</v>
      </c>
      <c r="O14" t="str">
        <f t="shared" si="2"/>
        <v>ima</v>
      </c>
      <c r="P14">
        <f t="shared" si="3"/>
        <v>0</v>
      </c>
      <c r="Q14">
        <f t="shared" si="4"/>
        <v>0</v>
      </c>
      <c r="R14">
        <f t="shared" si="5"/>
        <v>49</v>
      </c>
      <c r="S14" t="str">
        <f t="shared" si="6"/>
        <v>pao</v>
      </c>
      <c r="T14" t="str">
        <f t="shared" si="7"/>
        <v/>
      </c>
      <c r="U14" s="12" t="str">
        <f t="shared" si="8"/>
        <v>ne</v>
      </c>
    </row>
    <row r="15" spans="1:1024" x14ac:dyDescent="0.35">
      <c r="A15" s="2">
        <v>14</v>
      </c>
      <c r="B15" s="3" t="s">
        <v>86</v>
      </c>
      <c r="C15" s="3" t="s">
        <v>87</v>
      </c>
      <c r="D15" s="4" t="s">
        <v>88</v>
      </c>
      <c r="E15">
        <v>27</v>
      </c>
      <c r="F15">
        <v>10</v>
      </c>
      <c r="G15">
        <v>15</v>
      </c>
      <c r="H15">
        <v>19</v>
      </c>
      <c r="I15" t="s">
        <v>30</v>
      </c>
      <c r="J15">
        <v>2</v>
      </c>
      <c r="K15">
        <v>30</v>
      </c>
      <c r="L15">
        <v>4</v>
      </c>
      <c r="M15">
        <f t="shared" si="0"/>
        <v>5</v>
      </c>
      <c r="N15" s="12" t="str">
        <f t="shared" si="1"/>
        <v>ima</v>
      </c>
      <c r="O15" t="str">
        <f t="shared" si="2"/>
        <v>ima</v>
      </c>
      <c r="P15">
        <f t="shared" si="3"/>
        <v>0</v>
      </c>
      <c r="Q15">
        <f t="shared" si="4"/>
        <v>1</v>
      </c>
      <c r="R15">
        <f t="shared" si="5"/>
        <v>62</v>
      </c>
      <c r="S15" t="str">
        <f t="shared" si="6"/>
        <v>pao</v>
      </c>
      <c r="T15" t="str">
        <f t="shared" si="7"/>
        <v/>
      </c>
      <c r="U15" s="12" t="str">
        <f t="shared" si="8"/>
        <v>ne</v>
      </c>
    </row>
    <row r="16" spans="1:1024" x14ac:dyDescent="0.35">
      <c r="A16" s="2">
        <v>15</v>
      </c>
      <c r="B16" s="3" t="s">
        <v>90</v>
      </c>
      <c r="C16" s="3" t="s">
        <v>91</v>
      </c>
      <c r="D16" s="4" t="s">
        <v>92</v>
      </c>
      <c r="E16">
        <v>27</v>
      </c>
      <c r="F16">
        <v>14</v>
      </c>
      <c r="G16">
        <v>6</v>
      </c>
      <c r="H16">
        <v>2</v>
      </c>
      <c r="I16" t="s">
        <v>31</v>
      </c>
      <c r="J16">
        <v>22</v>
      </c>
      <c r="K16">
        <v>25</v>
      </c>
      <c r="L16">
        <v>2</v>
      </c>
      <c r="M16">
        <f t="shared" si="0"/>
        <v>0</v>
      </c>
      <c r="N16" s="12" t="str">
        <f t="shared" si="1"/>
        <v>ima</v>
      </c>
      <c r="O16" t="str">
        <f t="shared" si="2"/>
        <v>ima</v>
      </c>
      <c r="P16">
        <f t="shared" si="3"/>
        <v>1</v>
      </c>
      <c r="Q16">
        <f t="shared" si="4"/>
        <v>1</v>
      </c>
      <c r="R16">
        <f t="shared" si="5"/>
        <v>67</v>
      </c>
      <c r="S16" t="str">
        <f t="shared" si="6"/>
        <v>polozio</v>
      </c>
      <c r="T16">
        <f t="shared" si="7"/>
        <v>7</v>
      </c>
      <c r="U16" s="12" t="str">
        <f t="shared" si="8"/>
        <v>da</v>
      </c>
    </row>
    <row r="17" spans="1:21" x14ac:dyDescent="0.35">
      <c r="A17" s="2">
        <v>16</v>
      </c>
      <c r="B17" s="3" t="s">
        <v>94</v>
      </c>
      <c r="C17" s="3" t="s">
        <v>95</v>
      </c>
      <c r="D17" s="4" t="s">
        <v>96</v>
      </c>
      <c r="E17">
        <v>15</v>
      </c>
      <c r="F17">
        <v>14</v>
      </c>
      <c r="G17">
        <v>19</v>
      </c>
      <c r="H17">
        <v>7</v>
      </c>
      <c r="I17" t="s">
        <v>31</v>
      </c>
      <c r="J17">
        <v>7</v>
      </c>
      <c r="K17">
        <v>31</v>
      </c>
      <c r="L17">
        <v>1</v>
      </c>
      <c r="M17">
        <f t="shared" si="0"/>
        <v>0</v>
      </c>
      <c r="N17" s="12" t="str">
        <f t="shared" si="1"/>
        <v>ima</v>
      </c>
      <c r="O17" t="str">
        <f t="shared" si="2"/>
        <v>ima</v>
      </c>
      <c r="P17">
        <f t="shared" si="3"/>
        <v>0</v>
      </c>
      <c r="Q17">
        <f t="shared" si="4"/>
        <v>1</v>
      </c>
      <c r="R17">
        <f t="shared" si="5"/>
        <v>71</v>
      </c>
      <c r="S17" t="str">
        <f t="shared" si="6"/>
        <v>pao</v>
      </c>
      <c r="T17" t="str">
        <f t="shared" si="7"/>
        <v/>
      </c>
      <c r="U17" s="12" t="str">
        <f t="shared" si="8"/>
        <v>ne</v>
      </c>
    </row>
    <row r="18" spans="1:21" x14ac:dyDescent="0.35">
      <c r="A18" s="2">
        <v>17</v>
      </c>
      <c r="B18" s="3" t="s">
        <v>98</v>
      </c>
      <c r="C18" s="3" t="s">
        <v>99</v>
      </c>
      <c r="D18" s="4" t="s">
        <v>100</v>
      </c>
      <c r="E18">
        <v>12</v>
      </c>
      <c r="F18">
        <v>13</v>
      </c>
      <c r="G18">
        <v>10</v>
      </c>
      <c r="H18">
        <v>23</v>
      </c>
      <c r="I18" t="s">
        <v>30</v>
      </c>
      <c r="J18">
        <v>9</v>
      </c>
      <c r="K18">
        <v>10</v>
      </c>
      <c r="L18">
        <v>4</v>
      </c>
      <c r="M18">
        <f t="shared" si="0"/>
        <v>5</v>
      </c>
      <c r="N18" s="12" t="str">
        <f t="shared" si="1"/>
        <v>ima</v>
      </c>
      <c r="O18" t="str">
        <f t="shared" si="2"/>
        <v>ima</v>
      </c>
      <c r="P18">
        <f t="shared" si="3"/>
        <v>0</v>
      </c>
      <c r="Q18">
        <f t="shared" si="4"/>
        <v>0</v>
      </c>
      <c r="R18">
        <f t="shared" si="5"/>
        <v>47</v>
      </c>
      <c r="S18" t="str">
        <f t="shared" si="6"/>
        <v>pao</v>
      </c>
      <c r="T18" t="str">
        <f t="shared" si="7"/>
        <v/>
      </c>
      <c r="U18" s="12" t="str">
        <f t="shared" si="8"/>
        <v>ne</v>
      </c>
    </row>
    <row r="19" spans="1:21" x14ac:dyDescent="0.35">
      <c r="A19" s="2">
        <v>18</v>
      </c>
      <c r="B19" s="3" t="s">
        <v>102</v>
      </c>
      <c r="C19" s="3" t="s">
        <v>103</v>
      </c>
      <c r="D19" s="4" t="s">
        <v>104</v>
      </c>
      <c r="E19">
        <v>11</v>
      </c>
      <c r="F19">
        <v>13</v>
      </c>
      <c r="G19">
        <v>14</v>
      </c>
      <c r="H19">
        <v>16</v>
      </c>
      <c r="I19" t="s">
        <v>31</v>
      </c>
      <c r="J19">
        <v>6</v>
      </c>
      <c r="K19">
        <v>15</v>
      </c>
      <c r="L19">
        <v>2</v>
      </c>
      <c r="M19">
        <f t="shared" si="0"/>
        <v>0</v>
      </c>
      <c r="N19" s="12" t="str">
        <f t="shared" si="1"/>
        <v>ima</v>
      </c>
      <c r="O19" t="str">
        <f t="shared" si="2"/>
        <v>ima</v>
      </c>
      <c r="P19">
        <f t="shared" si="3"/>
        <v>0</v>
      </c>
      <c r="Q19">
        <f t="shared" si="4"/>
        <v>0</v>
      </c>
      <c r="R19">
        <f t="shared" si="5"/>
        <v>48</v>
      </c>
      <c r="S19" t="str">
        <f t="shared" si="6"/>
        <v>pao</v>
      </c>
      <c r="T19" t="str">
        <f t="shared" si="7"/>
        <v/>
      </c>
      <c r="U19" s="12" t="str">
        <f t="shared" si="8"/>
        <v>ne</v>
      </c>
    </row>
    <row r="20" spans="1:21" x14ac:dyDescent="0.35">
      <c r="A20" s="8">
        <v>19</v>
      </c>
      <c r="B20" s="9" t="s">
        <v>106</v>
      </c>
      <c r="C20" s="9" t="s">
        <v>83</v>
      </c>
      <c r="D20" s="10" t="s">
        <v>107</v>
      </c>
      <c r="E20">
        <v>27</v>
      </c>
      <c r="F20">
        <v>11</v>
      </c>
      <c r="G20">
        <v>13</v>
      </c>
      <c r="H20">
        <v>15</v>
      </c>
      <c r="I20" t="s">
        <v>31</v>
      </c>
      <c r="J20">
        <v>15</v>
      </c>
      <c r="K20">
        <v>33</v>
      </c>
      <c r="L20">
        <v>2</v>
      </c>
      <c r="M20">
        <f t="shared" si="0"/>
        <v>0</v>
      </c>
      <c r="N20" s="12" t="str">
        <f t="shared" si="1"/>
        <v>ima</v>
      </c>
      <c r="O20" t="str">
        <f t="shared" si="2"/>
        <v>ima</v>
      </c>
      <c r="P20">
        <f t="shared" si="3"/>
        <v>1</v>
      </c>
      <c r="Q20">
        <f t="shared" si="4"/>
        <v>1</v>
      </c>
      <c r="R20">
        <f t="shared" si="5"/>
        <v>72</v>
      </c>
      <c r="S20" t="str">
        <f t="shared" si="6"/>
        <v>polozio</v>
      </c>
      <c r="T20">
        <f t="shared" si="7"/>
        <v>8</v>
      </c>
      <c r="U20" s="12" t="str">
        <f t="shared" si="8"/>
        <v>da</v>
      </c>
    </row>
    <row r="23" spans="1:21" x14ac:dyDescent="0.35">
      <c r="D23" s="11" t="s">
        <v>132</v>
      </c>
      <c r="E23" s="11" t="s">
        <v>109</v>
      </c>
    </row>
    <row r="24" spans="1:21" x14ac:dyDescent="0.35">
      <c r="C24" s="11" t="s">
        <v>133</v>
      </c>
      <c r="D24">
        <v>15</v>
      </c>
      <c r="E24" s="13">
        <v>0.3</v>
      </c>
    </row>
    <row r="25" spans="1:21" x14ac:dyDescent="0.35">
      <c r="C25" s="11" t="s">
        <v>134</v>
      </c>
      <c r="D25">
        <v>20</v>
      </c>
      <c r="E25" s="13">
        <v>0.3</v>
      </c>
    </row>
    <row r="26" spans="1:21" x14ac:dyDescent="0.35">
      <c r="C26" s="11" t="s">
        <v>135</v>
      </c>
      <c r="D26">
        <v>25</v>
      </c>
      <c r="E26" s="13">
        <v>0.4</v>
      </c>
    </row>
    <row r="27" spans="1:21" x14ac:dyDescent="0.35">
      <c r="C27" s="11" t="s">
        <v>136</v>
      </c>
      <c r="D27">
        <v>35</v>
      </c>
      <c r="E27">
        <v>20</v>
      </c>
    </row>
    <row r="29" spans="1:21" x14ac:dyDescent="0.35">
      <c r="C29" s="11" t="s">
        <v>137</v>
      </c>
      <c r="D29">
        <v>5</v>
      </c>
      <c r="E29" s="13">
        <v>0.75</v>
      </c>
    </row>
    <row r="30" spans="1:21" x14ac:dyDescent="0.35">
      <c r="C30" s="11" t="s">
        <v>138</v>
      </c>
      <c r="D30">
        <v>24</v>
      </c>
    </row>
    <row r="32" spans="1:21" x14ac:dyDescent="0.35">
      <c r="C32" s="11" t="s">
        <v>139</v>
      </c>
      <c r="D32" t="s">
        <v>140</v>
      </c>
    </row>
    <row r="33" spans="3:4" x14ac:dyDescent="0.35">
      <c r="C33" s="11" t="s">
        <v>141</v>
      </c>
      <c r="D33" t="s">
        <v>142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E-indeks</vt:lpstr>
      <vt:lpstr>Evidencija-predmet</vt:lpstr>
      <vt:lpstr>'E-indeks'!_FilterDatabase</vt:lpstr>
      <vt:lpstr>'E-indeks'!_FilterDatabase_0</vt:lpstr>
      <vt:lpstr>'E-indeks'!_FilterDatabase_0_0</vt:lpstr>
      <vt:lpstr>'E-indeks'!_FilterDatabase_0_0_0</vt:lpstr>
      <vt:lpstr>'E-indeks'!Criteria</vt:lpstr>
      <vt:lpstr>uk_dolasci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38164</cp:lastModifiedBy>
  <cp:revision>78</cp:revision>
  <dcterms:created xsi:type="dcterms:W3CDTF">2018-02-27T08:08:20Z</dcterms:created>
  <dcterms:modified xsi:type="dcterms:W3CDTF">2021-03-15T20:27:58Z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